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30" windowWidth="19440" windowHeight="11880" activeTab="3"/>
  </bookViews>
  <sheets>
    <sheet name="入力方法" sheetId="9" r:id="rId1"/>
    <sheet name="構成断面図(書式)" sheetId="6" r:id="rId2"/>
    <sheet name="構成断面図(記入例)" sheetId="10" r:id="rId3"/>
    <sheet name="共同認定一覧" sheetId="7" r:id="rId4"/>
  </sheets>
  <definedNames>
    <definedName name="_xlnm.Print_Area" localSheetId="3">共同認定一覧!$A$1:$AI$85</definedName>
    <definedName name="_xlnm.Print_Area" localSheetId="2">'構成断面図(記入例)'!$A$1:$F$42</definedName>
    <definedName name="_xlnm.Print_Area" localSheetId="1">'構成断面図(書式)'!$A$1:$F$42</definedName>
  </definedNames>
  <calcPr calcId="145621"/>
</workbook>
</file>

<file path=xl/calcChain.xml><?xml version="1.0" encoding="utf-8"?>
<calcChain xmlns="http://schemas.openxmlformats.org/spreadsheetml/2006/main">
  <c r="B25" i="10" l="1"/>
  <c r="K90" i="6" l="1"/>
  <c r="K91" i="6"/>
  <c r="K92" i="6"/>
  <c r="K93" i="6"/>
  <c r="K94" i="6"/>
  <c r="K95" i="6"/>
  <c r="K96" i="6"/>
  <c r="K97" i="6"/>
  <c r="K17" i="6" l="1"/>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16" i="6"/>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16" i="10"/>
  <c r="F41" i="10"/>
  <c r="K238" i="6"/>
  <c r="K239" i="6"/>
  <c r="K240" i="6"/>
  <c r="K241" i="6"/>
  <c r="K242" i="6"/>
  <c r="K243" i="6"/>
  <c r="F41" i="6"/>
  <c r="E37" i="10"/>
  <c r="E36" i="10"/>
  <c r="E32" i="10"/>
  <c r="E37" i="6"/>
  <c r="E36" i="6"/>
  <c r="E32" i="6"/>
  <c r="T81" i="7" l="1"/>
  <c r="N81" i="7"/>
  <c r="P81" i="7" s="1"/>
  <c r="T80" i="7"/>
  <c r="N80" i="7"/>
  <c r="P80" i="7" s="1"/>
  <c r="T79" i="7"/>
  <c r="N79" i="7"/>
  <c r="P79" i="7" s="1"/>
  <c r="T78" i="7"/>
  <c r="N78" i="7"/>
  <c r="P78" i="7" s="1"/>
  <c r="T77" i="7"/>
  <c r="N77" i="7"/>
  <c r="P77" i="7" s="1"/>
  <c r="T76" i="7"/>
  <c r="N76" i="7"/>
  <c r="P76" i="7" s="1"/>
  <c r="T75" i="7"/>
  <c r="N75" i="7"/>
  <c r="P75" i="7" s="1"/>
  <c r="T74" i="7"/>
  <c r="N74" i="7"/>
  <c r="P74" i="7" s="1"/>
  <c r="T73" i="7"/>
  <c r="N73" i="7"/>
  <c r="P73" i="7" s="1"/>
  <c r="T72" i="7" l="1"/>
  <c r="N72" i="7"/>
  <c r="P72" i="7" s="1"/>
  <c r="T71" i="7"/>
  <c r="N71" i="7"/>
  <c r="P71" i="7" s="1"/>
  <c r="T70" i="7"/>
  <c r="N70" i="7"/>
  <c r="P70" i="7" s="1"/>
  <c r="T69" i="7"/>
  <c r="N69" i="7"/>
  <c r="P69" i="7" s="1"/>
  <c r="T64" i="7"/>
  <c r="N64" i="7"/>
  <c r="P64" i="7" s="1"/>
  <c r="T63" i="7"/>
  <c r="N63" i="7"/>
  <c r="P63" i="7" s="1"/>
  <c r="T62" i="7"/>
  <c r="N62" i="7"/>
  <c r="P62" i="7" s="1"/>
  <c r="T61" i="7"/>
  <c r="N61" i="7"/>
  <c r="P61" i="7" s="1"/>
  <c r="T60" i="7"/>
  <c r="N60" i="7"/>
  <c r="P60" i="7" s="1"/>
  <c r="T59" i="7"/>
  <c r="P59" i="7"/>
  <c r="N59" i="7"/>
  <c r="D37" i="10" l="1"/>
  <c r="D34" i="10"/>
  <c r="F34" i="10" s="1"/>
  <c r="F33" i="10"/>
  <c r="F32" i="10"/>
  <c r="D37" i="6"/>
  <c r="D34" i="6"/>
  <c r="F34" i="6" s="1"/>
  <c r="F33" i="6"/>
  <c r="F32" i="6"/>
  <c r="F37" i="10" l="1"/>
  <c r="F37" i="6"/>
  <c r="E46" i="10" l="1"/>
  <c r="E45" i="10"/>
  <c r="E44" i="10"/>
  <c r="E31" i="10"/>
  <c r="D31" i="10"/>
  <c r="D30" i="10"/>
  <c r="E29" i="10"/>
  <c r="F29" i="10" s="1"/>
  <c r="B29" i="10"/>
  <c r="E28" i="10"/>
  <c r="F28" i="10" s="1"/>
  <c r="B28" i="10"/>
  <c r="E27" i="10"/>
  <c r="F27" i="10" s="1"/>
  <c r="B27" i="10"/>
  <c r="E26" i="10"/>
  <c r="F26" i="10" s="1"/>
  <c r="B26" i="10"/>
  <c r="E25" i="10"/>
  <c r="F25" i="10" s="1"/>
  <c r="E24" i="10"/>
  <c r="F24" i="10" s="1"/>
  <c r="B24" i="10"/>
  <c r="E23" i="10"/>
  <c r="F23" i="10" s="1"/>
  <c r="B23" i="10"/>
  <c r="E22" i="10"/>
  <c r="F22" i="10" s="1"/>
  <c r="B22" i="10"/>
  <c r="E21" i="10"/>
  <c r="F21" i="10" s="1"/>
  <c r="B21" i="10"/>
  <c r="E20" i="10"/>
  <c r="D20" i="10"/>
  <c r="B19" i="10"/>
  <c r="B18" i="10"/>
  <c r="E18" i="10" s="1"/>
  <c r="F18" i="10" s="1"/>
  <c r="E17" i="10"/>
  <c r="F17" i="10" s="1"/>
  <c r="B17" i="10"/>
  <c r="E16" i="10"/>
  <c r="F16" i="10" s="1"/>
  <c r="B16" i="10"/>
  <c r="C10" i="10"/>
  <c r="B10" i="10" s="1"/>
  <c r="C9" i="10"/>
  <c r="B9" i="10" s="1"/>
  <c r="C8" i="10"/>
  <c r="B8" i="10" s="1"/>
  <c r="F1" i="10"/>
  <c r="F31" i="10" l="1"/>
  <c r="D36" i="10"/>
  <c r="F36" i="10" s="1"/>
  <c r="C41" i="10"/>
  <c r="F20" i="10"/>
  <c r="T37" i="7"/>
  <c r="N37" i="7"/>
  <c r="P37" i="7" s="1"/>
  <c r="T36" i="7"/>
  <c r="N36" i="7"/>
  <c r="P36" i="7" s="1"/>
  <c r="T35" i="7"/>
  <c r="P35" i="7"/>
  <c r="N35" i="7"/>
  <c r="T31" i="7"/>
  <c r="N31" i="7"/>
  <c r="P31" i="7" s="1"/>
  <c r="T30" i="7"/>
  <c r="N30" i="7"/>
  <c r="P30" i="7" s="1"/>
  <c r="T29" i="7"/>
  <c r="N29" i="7"/>
  <c r="P29" i="7" s="1"/>
  <c r="E46" i="6" l="1"/>
  <c r="E45" i="6" l="1"/>
  <c r="E44" i="6" l="1"/>
  <c r="C41" i="6" s="1"/>
  <c r="F1" i="6" l="1"/>
  <c r="N34" i="7" l="1"/>
  <c r="N32" i="7"/>
  <c r="N28" i="7"/>
  <c r="N27" i="7"/>
  <c r="N26" i="7"/>
  <c r="T25" i="7" l="1"/>
  <c r="P25" i="7"/>
  <c r="T24" i="7"/>
  <c r="P24" i="7"/>
  <c r="T23" i="7"/>
  <c r="P23" i="7"/>
  <c r="D30" i="6" l="1"/>
  <c r="D31" i="6"/>
  <c r="E31" i="6" l="1"/>
  <c r="B29" i="6"/>
  <c r="B28" i="6"/>
  <c r="B27" i="6"/>
  <c r="B26" i="6"/>
  <c r="E29" i="6"/>
  <c r="E28" i="6"/>
  <c r="E27" i="6"/>
  <c r="E26" i="6"/>
  <c r="E25" i="6"/>
  <c r="E24" i="6"/>
  <c r="E23" i="6"/>
  <c r="E22" i="6"/>
  <c r="E21" i="6"/>
  <c r="B25" i="6"/>
  <c r="B24" i="6"/>
  <c r="B23" i="6"/>
  <c r="B22" i="6"/>
  <c r="B21" i="6"/>
  <c r="B19" i="6"/>
  <c r="B18" i="6"/>
  <c r="E18" i="6" s="1"/>
  <c r="B17" i="6"/>
  <c r="B16" i="6"/>
  <c r="C10" i="6"/>
  <c r="C9" i="6"/>
  <c r="C8" i="6"/>
  <c r="N68" i="7"/>
  <c r="N67" i="7"/>
  <c r="N66" i="7"/>
  <c r="N65" i="7"/>
  <c r="N58" i="7"/>
  <c r="N57" i="7"/>
  <c r="N56" i="7"/>
  <c r="N55" i="7"/>
  <c r="N54" i="7"/>
  <c r="N53" i="7"/>
  <c r="N52" i="7"/>
  <c r="N51" i="7"/>
  <c r="N50" i="7"/>
  <c r="N49" i="7"/>
  <c r="N48" i="7"/>
  <c r="N47" i="7"/>
  <c r="N46" i="7"/>
  <c r="N45" i="7"/>
  <c r="N44" i="7"/>
  <c r="N43" i="7"/>
  <c r="N42" i="7"/>
  <c r="N41" i="7"/>
  <c r="N40" i="7"/>
  <c r="N39" i="7"/>
  <c r="N38" i="7"/>
  <c r="N33" i="7"/>
  <c r="N22" i="7"/>
  <c r="N21" i="7"/>
  <c r="N20" i="7"/>
  <c r="N19" i="7"/>
  <c r="N18" i="7"/>
  <c r="N17" i="7"/>
  <c r="N16" i="7"/>
  <c r="N15" i="7"/>
  <c r="N14" i="7"/>
  <c r="N13" i="7"/>
  <c r="N12" i="7"/>
  <c r="N11" i="7"/>
  <c r="N10" i="7"/>
  <c r="N9" i="7"/>
  <c r="N8" i="7"/>
  <c r="N7" i="7"/>
  <c r="F31" i="6" l="1"/>
  <c r="F29" i="6"/>
  <c r="F28" i="6"/>
  <c r="F27" i="6"/>
  <c r="F26" i="6"/>
  <c r="F25" i="6"/>
  <c r="F24" i="6"/>
  <c r="F23" i="6"/>
  <c r="F22" i="6"/>
  <c r="F21" i="6"/>
  <c r="F18" i="6"/>
  <c r="E17" i="6"/>
  <c r="F17" i="6" s="1"/>
  <c r="E16" i="6"/>
  <c r="F16" i="6" s="1"/>
  <c r="E20" i="6"/>
  <c r="T68" i="7"/>
  <c r="T67" i="7"/>
  <c r="T66" i="7"/>
  <c r="T65" i="7"/>
  <c r="T58" i="7"/>
  <c r="T57" i="7"/>
  <c r="T56" i="7"/>
  <c r="T55" i="7"/>
  <c r="T54" i="7"/>
  <c r="T53" i="7"/>
  <c r="T52" i="7"/>
  <c r="T51" i="7"/>
  <c r="T50" i="7"/>
  <c r="T49" i="7"/>
  <c r="T48" i="7"/>
  <c r="T47" i="7"/>
  <c r="T46" i="7"/>
  <c r="T45" i="7"/>
  <c r="T44" i="7"/>
  <c r="T43" i="7"/>
  <c r="T42" i="7"/>
  <c r="T41" i="7"/>
  <c r="T40" i="7"/>
  <c r="T39" i="7"/>
  <c r="T38" i="7"/>
  <c r="T34" i="7"/>
  <c r="T33" i="7"/>
  <c r="T32" i="7"/>
  <c r="T28" i="7"/>
  <c r="T27" i="7"/>
  <c r="T26" i="7"/>
  <c r="T22" i="7"/>
  <c r="T21" i="7"/>
  <c r="T20" i="7"/>
  <c r="T19" i="7"/>
  <c r="T18" i="7"/>
  <c r="T17" i="7"/>
  <c r="T16" i="7"/>
  <c r="T15" i="7"/>
  <c r="T14" i="7"/>
  <c r="T13" i="7"/>
  <c r="T12" i="7"/>
  <c r="T11" i="7"/>
  <c r="T10" i="7"/>
  <c r="T9" i="7"/>
  <c r="T8" i="7"/>
  <c r="E30" i="10" s="1"/>
  <c r="F30" i="10" s="1"/>
  <c r="T7" i="7"/>
  <c r="E30" i="6" s="1"/>
  <c r="D20" i="6" l="1"/>
  <c r="F20" i="6" l="1"/>
  <c r="D36" i="6"/>
  <c r="F36" i="6" s="1"/>
  <c r="F30" i="6"/>
  <c r="B10" i="6"/>
  <c r="B9" i="6"/>
  <c r="B8" i="6"/>
  <c r="P68" i="7" l="1"/>
  <c r="P67" i="7"/>
  <c r="P66" i="7"/>
  <c r="P65" i="7"/>
  <c r="P58" i="7"/>
  <c r="P57" i="7"/>
  <c r="P56" i="7"/>
  <c r="P55" i="7"/>
  <c r="P54" i="7"/>
  <c r="P53" i="7"/>
  <c r="P52" i="7"/>
  <c r="P51" i="7"/>
  <c r="P50" i="7"/>
  <c r="P49" i="7"/>
  <c r="P48" i="7"/>
  <c r="P47" i="7"/>
  <c r="P46" i="7"/>
  <c r="P45" i="7"/>
  <c r="P44" i="7"/>
  <c r="P43" i="7"/>
  <c r="P42" i="7"/>
  <c r="P41" i="7"/>
  <c r="P40" i="7"/>
  <c r="P39" i="7"/>
  <c r="P38" i="7"/>
  <c r="P34" i="7"/>
  <c r="P33" i="7"/>
  <c r="P32" i="7"/>
  <c r="P28" i="7"/>
  <c r="P27" i="7"/>
  <c r="P26" i="7"/>
  <c r="P22" i="7"/>
  <c r="P21" i="7"/>
  <c r="P20" i="7"/>
  <c r="P19" i="7"/>
  <c r="P18" i="7"/>
  <c r="P17" i="7"/>
  <c r="P16" i="7"/>
  <c r="P15" i="7"/>
  <c r="P14" i="7"/>
  <c r="P13" i="7"/>
  <c r="P12" i="7"/>
  <c r="P11" i="7"/>
  <c r="P10" i="7"/>
  <c r="P9" i="7"/>
  <c r="P8" i="7"/>
  <c r="P7" i="7"/>
</calcChain>
</file>

<file path=xl/comments1.xml><?xml version="1.0" encoding="utf-8"?>
<comments xmlns="http://schemas.openxmlformats.org/spreadsheetml/2006/main">
  <authors>
    <author>Administrator</author>
  </authors>
  <commentList>
    <comment ref="C15" authorId="0">
      <text>
        <r>
          <rPr>
            <b/>
            <sz val="14"/>
            <color indexed="81"/>
            <rFont val="ＭＳ Ｐゴシック"/>
            <family val="3"/>
            <charset val="128"/>
          </rPr>
          <t xml:space="preserve">緑色部に入力
</t>
        </r>
      </text>
    </comment>
    <comment ref="D15" authorId="0">
      <text>
        <r>
          <rPr>
            <sz val="14"/>
            <color indexed="81"/>
            <rFont val="ＭＳ Ｐゴシック"/>
            <family val="3"/>
            <charset val="128"/>
          </rPr>
          <t>数値を入力
(緑色部)</t>
        </r>
      </text>
    </comment>
    <comment ref="D21" authorId="0">
      <text>
        <r>
          <rPr>
            <b/>
            <sz val="14"/>
            <color indexed="81"/>
            <rFont val="ＭＳ Ｐゴシック"/>
            <family val="3"/>
            <charset val="128"/>
          </rPr>
          <t>注1:</t>
        </r>
        <r>
          <rPr>
            <sz val="14"/>
            <color indexed="81"/>
            <rFont val="ＭＳ Ｐゴシック"/>
            <family val="3"/>
            <charset val="128"/>
          </rPr>
          <t xml:space="preserve">
「塩化ﾋﾞﾆﾙ樹脂(合成樹脂ｲﾝｷを含む）」には合成樹脂ｲﾝｷも含んだ質量を入力ください。(ﾛｰﾀﾘｰ関係)</t>
        </r>
      </text>
    </comment>
    <comment ref="D23" authorId="0">
      <text>
        <r>
          <rPr>
            <b/>
            <sz val="14"/>
            <color indexed="81"/>
            <rFont val="ＭＳ Ｐゴシック"/>
            <family val="3"/>
            <charset val="128"/>
          </rPr>
          <t>注2：</t>
        </r>
        <r>
          <rPr>
            <sz val="14"/>
            <color indexed="81"/>
            <rFont val="ＭＳ Ｐゴシック"/>
            <family val="3"/>
            <charset val="128"/>
          </rPr>
          <t xml:space="preserve">
「可塑剤+減粘剤」には減粘剤(ｶﾙﾎﾞﾝ酸ｴｽﾃﾙ系）を含んだ質量を入力ください。</t>
        </r>
      </text>
    </comment>
  </commentList>
</comments>
</file>

<file path=xl/comments2.xml><?xml version="1.0" encoding="utf-8"?>
<comments xmlns="http://schemas.openxmlformats.org/spreadsheetml/2006/main">
  <authors>
    <author>Administrator</author>
  </authors>
  <commentList>
    <comment ref="C15" authorId="0">
      <text>
        <r>
          <rPr>
            <b/>
            <sz val="14"/>
            <color indexed="81"/>
            <rFont val="ＭＳ Ｐゴシック"/>
            <family val="3"/>
            <charset val="128"/>
          </rPr>
          <t xml:space="preserve">緑色部に入力
</t>
        </r>
      </text>
    </comment>
    <comment ref="D15" authorId="0">
      <text>
        <r>
          <rPr>
            <sz val="14"/>
            <color indexed="81"/>
            <rFont val="ＭＳ Ｐゴシック"/>
            <family val="3"/>
            <charset val="128"/>
          </rPr>
          <t>数値を入力
(緑色部)</t>
        </r>
      </text>
    </comment>
    <comment ref="D21" authorId="0">
      <text>
        <r>
          <rPr>
            <b/>
            <sz val="14"/>
            <color indexed="81"/>
            <rFont val="ＭＳ Ｐゴシック"/>
            <family val="3"/>
            <charset val="128"/>
          </rPr>
          <t>注1:</t>
        </r>
        <r>
          <rPr>
            <sz val="14"/>
            <color indexed="81"/>
            <rFont val="ＭＳ Ｐゴシック"/>
            <family val="3"/>
            <charset val="128"/>
          </rPr>
          <t xml:space="preserve">
「塩化ﾋﾞﾆﾙ樹脂(合成樹脂ｲﾝｷを含む）」には合成樹脂ｲﾝｷも含んだ質量を入力ください。(ﾛｰﾀﾘｰ関係)</t>
        </r>
      </text>
    </comment>
    <comment ref="D23" authorId="0">
      <text>
        <r>
          <rPr>
            <b/>
            <sz val="14"/>
            <color indexed="81"/>
            <rFont val="ＭＳ Ｐゴシック"/>
            <family val="3"/>
            <charset val="128"/>
          </rPr>
          <t>注2：</t>
        </r>
        <r>
          <rPr>
            <sz val="14"/>
            <color indexed="81"/>
            <rFont val="ＭＳ Ｐゴシック"/>
            <family val="3"/>
            <charset val="128"/>
          </rPr>
          <t xml:space="preserve">
「可塑剤+減粘剤」には減粘剤(ｶﾙﾎﾞﾝ酸ｴｽﾃﾙ系）を含んだ質量を入力ください。</t>
        </r>
      </text>
    </comment>
  </commentList>
</comments>
</file>

<file path=xl/sharedStrings.xml><?xml version="1.0" encoding="utf-8"?>
<sst xmlns="http://schemas.openxmlformats.org/spreadsheetml/2006/main" count="1754" uniqueCount="272">
  <si>
    <t>項目</t>
    <rPh sb="0" eb="2">
      <t>コウモク</t>
    </rPh>
    <phoneticPr fontId="1"/>
  </si>
  <si>
    <t>難燃処理剤</t>
    <rPh sb="0" eb="2">
      <t>ナンネン</t>
    </rPh>
    <rPh sb="2" eb="4">
      <t>ショリ</t>
    </rPh>
    <rPh sb="4" eb="5">
      <t>ザイ</t>
    </rPh>
    <phoneticPr fontId="1"/>
  </si>
  <si>
    <t>会社名</t>
    <rPh sb="0" eb="3">
      <t>カイシャメイ</t>
    </rPh>
    <phoneticPr fontId="1"/>
  </si>
  <si>
    <t>壁紙の種類</t>
    <rPh sb="0" eb="2">
      <t>カベガミ</t>
    </rPh>
    <rPh sb="3" eb="5">
      <t>シュルイ</t>
    </rPh>
    <phoneticPr fontId="1"/>
  </si>
  <si>
    <t>構成断面図および内容説明</t>
    <rPh sb="0" eb="2">
      <t>コウセイ</t>
    </rPh>
    <rPh sb="2" eb="5">
      <t>ダンメンズ</t>
    </rPh>
    <rPh sb="8" eb="10">
      <t>ナイヨウ</t>
    </rPh>
    <rPh sb="10" eb="12">
      <t>セツメイ</t>
    </rPh>
    <phoneticPr fontId="1"/>
  </si>
  <si>
    <t>構成断面図</t>
    <rPh sb="0" eb="2">
      <t>コウセイ</t>
    </rPh>
    <rPh sb="2" eb="5">
      <t>ダンメンズ</t>
    </rPh>
    <phoneticPr fontId="1"/>
  </si>
  <si>
    <t>内容説明</t>
    <rPh sb="0" eb="2">
      <t>ナイヨウ</t>
    </rPh>
    <rPh sb="2" eb="4">
      <t>セツメイ</t>
    </rPh>
    <phoneticPr fontId="1"/>
  </si>
  <si>
    <t>組成</t>
    <rPh sb="0" eb="2">
      <t>ソセイ</t>
    </rPh>
    <phoneticPr fontId="1"/>
  </si>
  <si>
    <t>壁紙総質量　　　　　　　　　　　　　　　</t>
    <rPh sb="0" eb="2">
      <t>カベガミ</t>
    </rPh>
    <rPh sb="2" eb="3">
      <t>ソウ</t>
    </rPh>
    <rPh sb="3" eb="5">
      <t>シツリョウ</t>
    </rPh>
    <phoneticPr fontId="1"/>
  </si>
  <si>
    <t>使用許可申請認定番号</t>
    <rPh sb="0" eb="2">
      <t>シヨウ</t>
    </rPh>
    <rPh sb="2" eb="4">
      <t>キョカ</t>
    </rPh>
    <rPh sb="4" eb="6">
      <t>シンセイ</t>
    </rPh>
    <rPh sb="6" eb="8">
      <t>ニンテイ</t>
    </rPh>
    <rPh sb="8" eb="10">
      <t>バンゴウ</t>
    </rPh>
    <phoneticPr fontId="1"/>
  </si>
  <si>
    <t xml:space="preserve"> 主素材</t>
    <rPh sb="1" eb="2">
      <t>シュ</t>
    </rPh>
    <rPh sb="2" eb="4">
      <t>ソザイ</t>
    </rPh>
    <phoneticPr fontId="1"/>
  </si>
  <si>
    <t xml:space="preserve"> 裏打材</t>
    <rPh sb="1" eb="3">
      <t>ウラウチ</t>
    </rPh>
    <rPh sb="3" eb="4">
      <t>ザイ</t>
    </rPh>
    <phoneticPr fontId="1"/>
  </si>
  <si>
    <t>化粧</t>
    <rPh sb="0" eb="2">
      <t>ケショウ</t>
    </rPh>
    <phoneticPr fontId="1"/>
  </si>
  <si>
    <t>紙</t>
    <rPh sb="0" eb="1">
      <t>カミ</t>
    </rPh>
    <phoneticPr fontId="1"/>
  </si>
  <si>
    <t>仕様</t>
    <rPh sb="0" eb="2">
      <t>シヨウ</t>
    </rPh>
    <phoneticPr fontId="13"/>
  </si>
  <si>
    <t>化粧</t>
    <rPh sb="0" eb="2">
      <t>ケショウ</t>
    </rPh>
    <phoneticPr fontId="13"/>
  </si>
  <si>
    <t>裏打紙</t>
    <rPh sb="0" eb="2">
      <t>ウラウ</t>
    </rPh>
    <rPh sb="2" eb="3">
      <t>カミ</t>
    </rPh>
    <phoneticPr fontId="13"/>
  </si>
  <si>
    <t>主素材</t>
    <rPh sb="0" eb="1">
      <t>シュ</t>
    </rPh>
    <rPh sb="1" eb="3">
      <t>ソザイ</t>
    </rPh>
    <phoneticPr fontId="13"/>
  </si>
  <si>
    <t>ﾌｨﾙﾑ
(無機含み)</t>
    <rPh sb="6" eb="8">
      <t>ムキ</t>
    </rPh>
    <rPh sb="8" eb="9">
      <t>フク</t>
    </rPh>
    <phoneticPr fontId="13"/>
  </si>
  <si>
    <t>合成樹脂+印刷ｲﾝｷ
(無機含み)</t>
    <rPh sb="0" eb="2">
      <t>ゴウセイ</t>
    </rPh>
    <rPh sb="2" eb="4">
      <t>ジュシ</t>
    </rPh>
    <rPh sb="5" eb="7">
      <t>インサツ</t>
    </rPh>
    <rPh sb="12" eb="14">
      <t>ムキ</t>
    </rPh>
    <rPh sb="14" eb="15">
      <t>フク</t>
    </rPh>
    <phoneticPr fontId="13"/>
  </si>
  <si>
    <t>添加剤</t>
    <rPh sb="0" eb="3">
      <t>テンカザイ</t>
    </rPh>
    <phoneticPr fontId="17"/>
  </si>
  <si>
    <t>分類</t>
    <rPh sb="0" eb="2">
      <t>ブンルイ</t>
    </rPh>
    <phoneticPr fontId="13"/>
  </si>
  <si>
    <t>防火区分</t>
    <rPh sb="0" eb="2">
      <t>ボウカ</t>
    </rPh>
    <rPh sb="2" eb="4">
      <t>クブン</t>
    </rPh>
    <phoneticPr fontId="13"/>
  </si>
  <si>
    <t>認定商品分類ｺｰﾄﾞ番号</t>
    <rPh sb="0" eb="2">
      <t>ニンテイ</t>
    </rPh>
    <rPh sb="2" eb="4">
      <t>ショウヒン</t>
    </rPh>
    <rPh sb="4" eb="6">
      <t>ブンルイ</t>
    </rPh>
    <rPh sb="10" eb="12">
      <t>バンゴウ</t>
    </rPh>
    <phoneticPr fontId="13"/>
  </si>
  <si>
    <t>防火種別</t>
    <rPh sb="0" eb="2">
      <t>ボウカ</t>
    </rPh>
    <rPh sb="2" eb="4">
      <t>シュベツ</t>
    </rPh>
    <phoneticPr fontId="13"/>
  </si>
  <si>
    <r>
      <t>有機質量(g/m</t>
    </r>
    <r>
      <rPr>
        <vertAlign val="superscript"/>
        <sz val="11"/>
        <color theme="1"/>
        <rFont val="ＭＳ Ｐゴシック"/>
        <family val="3"/>
        <charset val="128"/>
        <scheme val="minor"/>
      </rPr>
      <t>2</t>
    </r>
    <r>
      <rPr>
        <sz val="11"/>
        <color theme="1"/>
        <rFont val="ＭＳ Ｐゴシック"/>
        <family val="3"/>
        <charset val="128"/>
        <scheme val="minor"/>
      </rPr>
      <t>)</t>
    </r>
    <rPh sb="0" eb="2">
      <t>ユウキ</t>
    </rPh>
    <rPh sb="2" eb="4">
      <t>シツリョウ</t>
    </rPh>
    <phoneticPr fontId="13"/>
  </si>
  <si>
    <r>
      <t>無機質量(g/m</t>
    </r>
    <r>
      <rPr>
        <vertAlign val="superscript"/>
        <sz val="11"/>
        <color theme="1"/>
        <rFont val="ＭＳ Ｐゴシック"/>
        <family val="3"/>
        <charset val="128"/>
        <scheme val="minor"/>
      </rPr>
      <t>2</t>
    </r>
    <r>
      <rPr>
        <sz val="11"/>
        <color theme="1"/>
        <rFont val="ＭＳ Ｐゴシック"/>
        <family val="3"/>
        <charset val="128"/>
        <scheme val="minor"/>
      </rPr>
      <t>)</t>
    </r>
    <rPh sb="0" eb="2">
      <t>ムキ</t>
    </rPh>
    <rPh sb="2" eb="4">
      <t>シツリョウ</t>
    </rPh>
    <phoneticPr fontId="13"/>
  </si>
  <si>
    <t>E1</t>
    <phoneticPr fontId="13"/>
  </si>
  <si>
    <t>準不燃</t>
    <rPh sb="0" eb="1">
      <t>ジュン</t>
    </rPh>
    <rPh sb="1" eb="3">
      <t>フネン</t>
    </rPh>
    <phoneticPr fontId="13"/>
  </si>
  <si>
    <t>E1</t>
    <phoneticPr fontId="13"/>
  </si>
  <si>
    <t>E2</t>
  </si>
  <si>
    <t>E2</t>
    <phoneticPr fontId="13"/>
  </si>
  <si>
    <t>E3</t>
    <phoneticPr fontId="13"/>
  </si>
  <si>
    <t>E5</t>
    <phoneticPr fontId="13"/>
  </si>
  <si>
    <t>不燃</t>
    <rPh sb="0" eb="2">
      <t>フネン</t>
    </rPh>
    <phoneticPr fontId="13"/>
  </si>
  <si>
    <t>E5</t>
    <phoneticPr fontId="13"/>
  </si>
  <si>
    <t>E6</t>
    <phoneticPr fontId="13"/>
  </si>
  <si>
    <t>R1</t>
    <phoneticPr fontId="13"/>
  </si>
  <si>
    <t>R2</t>
  </si>
  <si>
    <t>R3</t>
    <phoneticPr fontId="13"/>
  </si>
  <si>
    <t>R4</t>
    <phoneticPr fontId="13"/>
  </si>
  <si>
    <t>R5</t>
    <phoneticPr fontId="13"/>
  </si>
  <si>
    <t>R6</t>
    <phoneticPr fontId="13"/>
  </si>
  <si>
    <t>特徴</t>
    <rPh sb="0" eb="2">
      <t>トクチョウ</t>
    </rPh>
    <phoneticPr fontId="13"/>
  </si>
  <si>
    <t>ｴﾝﾎﾞｽ</t>
  </si>
  <si>
    <t>ｴﾝﾎﾞｽ</t>
    <phoneticPr fontId="3"/>
  </si>
  <si>
    <t>65g紙</t>
    <rPh sb="3" eb="4">
      <t>カミ</t>
    </rPh>
    <phoneticPr fontId="3"/>
  </si>
  <si>
    <t>75g紙</t>
    <rPh sb="3" eb="4">
      <t>カミ</t>
    </rPh>
    <phoneticPr fontId="3"/>
  </si>
  <si>
    <t>85g紙</t>
    <rPh sb="3" eb="4">
      <t>カミ</t>
    </rPh>
    <phoneticPr fontId="3"/>
  </si>
  <si>
    <t>材料名</t>
    <rPh sb="0" eb="2">
      <t>ザイリョウ</t>
    </rPh>
    <rPh sb="2" eb="3">
      <t>メイ</t>
    </rPh>
    <phoneticPr fontId="3"/>
  </si>
  <si>
    <t>100g紙</t>
    <rPh sb="4" eb="5">
      <t>カミ</t>
    </rPh>
    <phoneticPr fontId="3"/>
  </si>
  <si>
    <t>115g紙</t>
    <rPh sb="4" eb="5">
      <t>カミ</t>
    </rPh>
    <phoneticPr fontId="3"/>
  </si>
  <si>
    <t>合成樹脂ﾌｨﾙﾑ</t>
    <rPh sb="0" eb="2">
      <t>ゴウセイ</t>
    </rPh>
    <rPh sb="2" eb="4">
      <t>ジュシ</t>
    </rPh>
    <phoneticPr fontId="3"/>
  </si>
  <si>
    <t>ﾛｰﾀﾘｰ</t>
  </si>
  <si>
    <t>ﾛｰﾀﾘｰ</t>
    <phoneticPr fontId="3"/>
  </si>
  <si>
    <t>合成樹脂</t>
    <rPh sb="0" eb="2">
      <t>ゴウセイ</t>
    </rPh>
    <rPh sb="2" eb="4">
      <t>ジュシ</t>
    </rPh>
    <phoneticPr fontId="3"/>
  </si>
  <si>
    <t>合成樹脂・ｲﾝｷ</t>
    <rPh sb="0" eb="2">
      <t>ゴウセイ</t>
    </rPh>
    <rPh sb="2" eb="4">
      <t>ジュシ</t>
    </rPh>
    <phoneticPr fontId="3"/>
  </si>
  <si>
    <t>■防火共同認定一覧</t>
    <rPh sb="1" eb="3">
      <t>ボウカ</t>
    </rPh>
    <rPh sb="3" eb="5">
      <t>キョウドウ</t>
    </rPh>
    <rPh sb="5" eb="7">
      <t>ニンテイ</t>
    </rPh>
    <rPh sb="7" eb="9">
      <t>イチラン</t>
    </rPh>
    <phoneticPr fontId="3"/>
  </si>
  <si>
    <t>日付</t>
    <rPh sb="0" eb="2">
      <t>ヒヅケ</t>
    </rPh>
    <phoneticPr fontId="2"/>
  </si>
  <si>
    <t>防火認定番号</t>
    <phoneticPr fontId="3"/>
  </si>
  <si>
    <t>QM-0803</t>
    <phoneticPr fontId="3"/>
  </si>
  <si>
    <t>防火認定番号枝番</t>
    <rPh sb="0" eb="2">
      <t>ボウカ</t>
    </rPh>
    <rPh sb="2" eb="4">
      <t>ニンテイ</t>
    </rPh>
    <rPh sb="4" eb="6">
      <t>バンゴウ</t>
    </rPh>
    <rPh sb="6" eb="7">
      <t>エダ</t>
    </rPh>
    <rPh sb="7" eb="8">
      <t>バン</t>
    </rPh>
    <phoneticPr fontId="13"/>
  </si>
  <si>
    <t>使用許可申請認定枝番</t>
    <rPh sb="6" eb="8">
      <t>ニンテイ</t>
    </rPh>
    <rPh sb="8" eb="9">
      <t>エダ</t>
    </rPh>
    <rPh sb="9" eb="10">
      <t>バン</t>
    </rPh>
    <phoneticPr fontId="2"/>
  </si>
  <si>
    <t>質量(g/㎡)</t>
    <rPh sb="0" eb="2">
      <t>シツリョウ</t>
    </rPh>
    <phoneticPr fontId="1"/>
  </si>
  <si>
    <t>QM-0808</t>
    <phoneticPr fontId="3"/>
  </si>
  <si>
    <t>QM-0804</t>
    <phoneticPr fontId="3"/>
  </si>
  <si>
    <t>化粧</t>
    <rPh sb="0" eb="2">
      <t>ケショウ</t>
    </rPh>
    <phoneticPr fontId="3"/>
  </si>
  <si>
    <t>化粧：ﾌｨﾙﾑなし</t>
    <rPh sb="0" eb="2">
      <t>ケショウ</t>
    </rPh>
    <phoneticPr fontId="3"/>
  </si>
  <si>
    <t>化粧：合成樹脂なし</t>
    <rPh sb="0" eb="2">
      <t>ケショウ</t>
    </rPh>
    <rPh sb="3" eb="5">
      <t>ゴウセイ</t>
    </rPh>
    <rPh sb="5" eb="7">
      <t>ジュシ</t>
    </rPh>
    <phoneticPr fontId="3"/>
  </si>
  <si>
    <t>化粧：印刷ｲﾝｷなし</t>
    <rPh sb="0" eb="2">
      <t>ケショウ</t>
    </rPh>
    <rPh sb="3" eb="5">
      <t>インサツ</t>
    </rPh>
    <phoneticPr fontId="3"/>
  </si>
  <si>
    <t>構成断面図</t>
    <rPh sb="0" eb="2">
      <t>コウセイ</t>
    </rPh>
    <rPh sb="2" eb="5">
      <t>ダンメンズ</t>
    </rPh>
    <phoneticPr fontId="3"/>
  </si>
  <si>
    <t>内容説明</t>
    <rPh sb="0" eb="2">
      <t>ナイヨウ</t>
    </rPh>
    <rPh sb="2" eb="4">
      <t>セツメイ</t>
    </rPh>
    <phoneticPr fontId="3"/>
  </si>
  <si>
    <t>印刷ｲﾝｷ</t>
    <rPh sb="0" eb="2">
      <t>インサツ</t>
    </rPh>
    <phoneticPr fontId="3"/>
  </si>
  <si>
    <t>主素材</t>
    <rPh sb="0" eb="1">
      <t>シュ</t>
    </rPh>
    <rPh sb="1" eb="3">
      <t>ソザイ</t>
    </rPh>
    <phoneticPr fontId="3"/>
  </si>
  <si>
    <t>塩化ﾋﾞﾆﾙ樹脂</t>
    <rPh sb="0" eb="2">
      <t>エンカ</t>
    </rPh>
    <rPh sb="6" eb="8">
      <t>ジュシ</t>
    </rPh>
    <phoneticPr fontId="3"/>
  </si>
  <si>
    <t>有機質系発泡剤</t>
    <rPh sb="0" eb="3">
      <t>ユウキシツ</t>
    </rPh>
    <rPh sb="3" eb="4">
      <t>ケイ</t>
    </rPh>
    <rPh sb="4" eb="6">
      <t>ハッポウ</t>
    </rPh>
    <rPh sb="6" eb="7">
      <t>ザイ</t>
    </rPh>
    <phoneticPr fontId="3"/>
  </si>
  <si>
    <t>有機質系安定剤</t>
    <rPh sb="0" eb="3">
      <t>ユウキシツ</t>
    </rPh>
    <rPh sb="3" eb="4">
      <t>ケイ</t>
    </rPh>
    <rPh sb="4" eb="7">
      <t>アンテイザイ</t>
    </rPh>
    <phoneticPr fontId="3"/>
  </si>
  <si>
    <t>有機質系顔料</t>
    <rPh sb="0" eb="3">
      <t>ユウキシツ</t>
    </rPh>
    <rPh sb="3" eb="4">
      <t>ケイ</t>
    </rPh>
    <rPh sb="4" eb="6">
      <t>ガンリョウ</t>
    </rPh>
    <phoneticPr fontId="3"/>
  </si>
  <si>
    <t>化粧：ﾌｨﾙﾑあり</t>
    <rPh sb="0" eb="2">
      <t>ケショウ</t>
    </rPh>
    <phoneticPr fontId="3"/>
  </si>
  <si>
    <t>化粧：合成樹脂あり、またはなし</t>
    <rPh sb="0" eb="2">
      <t>ケショウ</t>
    </rPh>
    <rPh sb="3" eb="5">
      <t>ゴウセイ</t>
    </rPh>
    <rPh sb="5" eb="7">
      <t>ジュシ</t>
    </rPh>
    <phoneticPr fontId="3"/>
  </si>
  <si>
    <t>化粧：印刷ｲﾝｷあり、またはなし</t>
    <rPh sb="0" eb="2">
      <t>ケショウ</t>
    </rPh>
    <rPh sb="3" eb="5">
      <t>インサツ</t>
    </rPh>
    <phoneticPr fontId="3"/>
  </si>
  <si>
    <t>合成樹脂、印刷ｲﾝｷ</t>
    <rPh sb="0" eb="2">
      <t>ゴウセイ</t>
    </rPh>
    <rPh sb="2" eb="4">
      <t>ジュシ</t>
    </rPh>
    <rPh sb="5" eb="7">
      <t>インサツ</t>
    </rPh>
    <phoneticPr fontId="13"/>
  </si>
  <si>
    <t>ﾌｨﾙﾑ</t>
  </si>
  <si>
    <t>化粧上限</t>
    <rPh sb="0" eb="2">
      <t>ケショウ</t>
    </rPh>
    <rPh sb="2" eb="4">
      <t>ジョウゲン</t>
    </rPh>
    <phoneticPr fontId="3"/>
  </si>
  <si>
    <r>
      <t>総質量(g/m</t>
    </r>
    <r>
      <rPr>
        <vertAlign val="superscript"/>
        <sz val="11"/>
        <color theme="1"/>
        <rFont val="ＭＳ Ｐゴシック"/>
        <family val="3"/>
        <charset val="128"/>
        <scheme val="minor"/>
      </rPr>
      <t>2</t>
    </r>
    <r>
      <rPr>
        <sz val="11"/>
        <color theme="1"/>
        <rFont val="ＭＳ Ｐゴシック"/>
        <family val="3"/>
        <charset val="128"/>
        <scheme val="minor"/>
      </rPr>
      <t>)</t>
    </r>
    <rPh sb="0" eb="1">
      <t>ソウ</t>
    </rPh>
    <rPh sb="1" eb="3">
      <t>シツリョウ</t>
    </rPh>
    <phoneticPr fontId="13"/>
  </si>
  <si>
    <t>■構成断面図及び仕様　WA805号の入力方法</t>
    <rPh sb="1" eb="3">
      <t>コウセイ</t>
    </rPh>
    <rPh sb="3" eb="6">
      <t>ダンメンズ</t>
    </rPh>
    <rPh sb="6" eb="7">
      <t>オヨ</t>
    </rPh>
    <rPh sb="8" eb="10">
      <t>シヨウ</t>
    </rPh>
    <rPh sb="16" eb="17">
      <t>ゴウ</t>
    </rPh>
    <rPh sb="18" eb="20">
      <t>ニュウリョク</t>
    </rPh>
    <rPh sb="20" eb="22">
      <t>ホウホウ</t>
    </rPh>
    <phoneticPr fontId="25"/>
  </si>
  <si>
    <t>ﾀﾌﾞ「共同認定一覧」より使用する防火認定番号を確認。</t>
    <rPh sb="4" eb="6">
      <t>キョウドウ</t>
    </rPh>
    <rPh sb="6" eb="8">
      <t>ニンテイ</t>
    </rPh>
    <rPh sb="8" eb="10">
      <t>イチラン</t>
    </rPh>
    <rPh sb="13" eb="15">
      <t>シヨウ</t>
    </rPh>
    <rPh sb="17" eb="19">
      <t>ボウカ</t>
    </rPh>
    <rPh sb="19" eb="21">
      <t>ニンテイ</t>
    </rPh>
    <rPh sb="21" eb="23">
      <t>バンゴウ</t>
    </rPh>
    <rPh sb="24" eb="26">
      <t>カクニン</t>
    </rPh>
    <phoneticPr fontId="25"/>
  </si>
  <si>
    <t>↓</t>
    <phoneticPr fontId="25"/>
  </si>
  <si>
    <t>ﾀﾌﾞ「構成断面図(書式)」の右上の「使用許可認定枝番」の右隣のｾﾙF2をｸﾘｯｸ後、ﾌﾟﾙﾀﾞｳﾝし選択。</t>
    <rPh sb="4" eb="6">
      <t>コウセイ</t>
    </rPh>
    <rPh sb="6" eb="9">
      <t>ダンメンズ</t>
    </rPh>
    <rPh sb="10" eb="12">
      <t>ショシキ</t>
    </rPh>
    <rPh sb="15" eb="17">
      <t>ミギウエ</t>
    </rPh>
    <rPh sb="19" eb="21">
      <t>シヨウ</t>
    </rPh>
    <rPh sb="21" eb="23">
      <t>キョカ</t>
    </rPh>
    <rPh sb="23" eb="25">
      <t>ニンテイ</t>
    </rPh>
    <rPh sb="25" eb="26">
      <t>エダ</t>
    </rPh>
    <rPh sb="26" eb="27">
      <t>バン</t>
    </rPh>
    <rPh sb="29" eb="30">
      <t>ミギ</t>
    </rPh>
    <rPh sb="30" eb="31">
      <t>トナリ</t>
    </rPh>
    <rPh sb="41" eb="42">
      <t>ゴ</t>
    </rPh>
    <rPh sb="51" eb="53">
      <t>センタク</t>
    </rPh>
    <phoneticPr fontId="25"/>
  </si>
  <si>
    <t>↓</t>
    <phoneticPr fontId="25"/>
  </si>
  <si>
    <t>備考：</t>
    <rPh sb="0" eb="2">
      <t>ビコウ</t>
    </rPh>
    <phoneticPr fontId="25"/>
  </si>
  <si>
    <t>認定書
（上限または下限)</t>
    <rPh sb="0" eb="3">
      <t>ニンテイショ</t>
    </rPh>
    <rPh sb="5" eb="7">
      <t>ジョウゲン</t>
    </rPh>
    <rPh sb="10" eb="12">
      <t>カゲン</t>
    </rPh>
    <phoneticPr fontId="2"/>
  </si>
  <si>
    <t>構成断面図、内容説明で必要な項目(認定書内容)が反映されます。</t>
    <rPh sb="0" eb="2">
      <t>コウセイ</t>
    </rPh>
    <rPh sb="2" eb="5">
      <t>ダンメンズ</t>
    </rPh>
    <rPh sb="6" eb="8">
      <t>ナイヨウ</t>
    </rPh>
    <rPh sb="8" eb="10">
      <t>セツメイ</t>
    </rPh>
    <rPh sb="11" eb="13">
      <t>ヒツヨウ</t>
    </rPh>
    <rPh sb="14" eb="16">
      <t>コウモク</t>
    </rPh>
    <rPh sb="17" eb="19">
      <t>ニンテイ</t>
    </rPh>
    <rPh sb="19" eb="20">
      <t>ショ</t>
    </rPh>
    <rPh sb="20" eb="22">
      <t>ナイヨウ</t>
    </rPh>
    <rPh sb="24" eb="26">
      <t>ハンエイ</t>
    </rPh>
    <phoneticPr fontId="25"/>
  </si>
  <si>
    <t>質量入力後、認定書の制限値から外れた場合は、F列に「上限ｵｰﾊﾞｰ」または「下限未満」と表示されます。</t>
    <rPh sb="0" eb="2">
      <t>シツリョウ</t>
    </rPh>
    <rPh sb="2" eb="5">
      <t>ニュウリョクゴ</t>
    </rPh>
    <rPh sb="6" eb="9">
      <t>ニンテイショ</t>
    </rPh>
    <rPh sb="10" eb="13">
      <t>セイゲンチ</t>
    </rPh>
    <rPh sb="15" eb="16">
      <t>ハズ</t>
    </rPh>
    <rPh sb="18" eb="20">
      <t>バアイ</t>
    </rPh>
    <rPh sb="23" eb="24">
      <t>レツ</t>
    </rPh>
    <rPh sb="26" eb="28">
      <t>ジョウゲン</t>
    </rPh>
    <rPh sb="38" eb="40">
      <t>カゲン</t>
    </rPh>
    <rPh sb="40" eb="42">
      <t>ミマン</t>
    </rPh>
    <rPh sb="44" eb="46">
      <t>ヒョウジ</t>
    </rPh>
    <phoneticPr fontId="25"/>
  </si>
  <si>
    <t>主素材
質量
上限
(無機質込み)</t>
    <rPh sb="0" eb="1">
      <t>シュ</t>
    </rPh>
    <rPh sb="1" eb="3">
      <t>ソザイ</t>
    </rPh>
    <rPh sb="4" eb="6">
      <t>シツリョウ</t>
    </rPh>
    <rPh sb="7" eb="9">
      <t>ジョウゲン</t>
    </rPh>
    <rPh sb="11" eb="14">
      <t>ムキシツ</t>
    </rPh>
    <rPh sb="14" eb="15">
      <t>コ</t>
    </rPh>
    <phoneticPr fontId="3"/>
  </si>
  <si>
    <t xml:space="preserve">化粧
質量
上限
(無機質込み)
</t>
    <rPh sb="0" eb="2">
      <t>ケショウ</t>
    </rPh>
    <rPh sb="3" eb="5">
      <t>シツリョウ</t>
    </rPh>
    <rPh sb="6" eb="8">
      <t>ジョウゲン</t>
    </rPh>
    <rPh sb="10" eb="12">
      <t>ムキ</t>
    </rPh>
    <rPh sb="12" eb="13">
      <t>シツ</t>
    </rPh>
    <rPh sb="13" eb="14">
      <t>コ</t>
    </rPh>
    <phoneticPr fontId="3"/>
  </si>
  <si>
    <t>裏打紙
上限
(無機質込み)</t>
    <rPh sb="0" eb="2">
      <t>ウラウチ</t>
    </rPh>
    <rPh sb="2" eb="3">
      <t>カミ</t>
    </rPh>
    <rPh sb="4" eb="6">
      <t>ジョウゲン</t>
    </rPh>
    <rPh sb="8" eb="11">
      <t>ムキシツ</t>
    </rPh>
    <rPh sb="11" eb="12">
      <t>コ</t>
    </rPh>
    <phoneticPr fontId="17"/>
  </si>
  <si>
    <r>
      <t>製品質量(g/m</t>
    </r>
    <r>
      <rPr>
        <vertAlign val="superscript"/>
        <sz val="11"/>
        <rFont val="ＭＳ Ｐゴシック"/>
        <family val="3"/>
        <charset val="128"/>
      </rPr>
      <t>2</t>
    </r>
    <r>
      <rPr>
        <sz val="11"/>
        <color theme="1"/>
        <rFont val="ＭＳ Ｐゴシック"/>
        <family val="3"/>
        <charset val="128"/>
        <scheme val="minor"/>
      </rPr>
      <t>)
(上限値)</t>
    </r>
    <rPh sb="0" eb="2">
      <t>セイヒン</t>
    </rPh>
    <rPh sb="2" eb="4">
      <t>シツリョウ</t>
    </rPh>
    <rPh sb="12" eb="15">
      <t>ジョウゲンチ</t>
    </rPh>
    <phoneticPr fontId="13"/>
  </si>
  <si>
    <t>有機質量(g/㎡) (上限値)</t>
    <rPh sb="0" eb="2">
      <t>ユウキ</t>
    </rPh>
    <rPh sb="2" eb="4">
      <t>シツリョウ</t>
    </rPh>
    <phoneticPr fontId="13"/>
  </si>
  <si>
    <t>ｴﾁﾚﾝ・ﾋﾞﾆﾙｱﾙｺｰﾙ共重合体系樹脂ﾌｨﾙﾑ</t>
    <rPh sb="14" eb="18">
      <t>キョウジュウゴウタイ</t>
    </rPh>
    <rPh sb="18" eb="19">
      <t>ケイ</t>
    </rPh>
    <rPh sb="19" eb="21">
      <t>ジュシ</t>
    </rPh>
    <phoneticPr fontId="2"/>
  </si>
  <si>
    <t>ﾎﾟﾘﾌﾟﾛﾋﾟﾚﾝ系樹脂ﾌｨﾙﾑ</t>
    <rPh sb="10" eb="11">
      <t>ケイ</t>
    </rPh>
    <rPh sb="11" eb="13">
      <t>ジュシ</t>
    </rPh>
    <phoneticPr fontId="2"/>
  </si>
  <si>
    <t>ﾌｯ素系樹脂ﾌｨﾙﾑ</t>
    <rPh sb="2" eb="3">
      <t>ソ</t>
    </rPh>
    <rPh sb="3" eb="4">
      <t>ケイ</t>
    </rPh>
    <rPh sb="4" eb="6">
      <t>ジュシ</t>
    </rPh>
    <phoneticPr fontId="2"/>
  </si>
  <si>
    <t>主素材質量小計</t>
    <rPh sb="0" eb="1">
      <t>シュ</t>
    </rPh>
    <rPh sb="1" eb="3">
      <t>ソザイ</t>
    </rPh>
    <rPh sb="3" eb="5">
      <t>シツリョウ</t>
    </rPh>
    <rPh sb="5" eb="7">
      <t>ショウケイ</t>
    </rPh>
    <phoneticPr fontId="2"/>
  </si>
  <si>
    <t>主素材有機質量小計</t>
    <rPh sb="0" eb="1">
      <t>シュ</t>
    </rPh>
    <rPh sb="1" eb="3">
      <t>ソザイ</t>
    </rPh>
    <rPh sb="3" eb="5">
      <t>ユウキ</t>
    </rPh>
    <rPh sb="5" eb="7">
      <t>シツリョウ</t>
    </rPh>
    <rPh sb="7" eb="8">
      <t>ショウ</t>
    </rPh>
    <rPh sb="8" eb="9">
      <t>ケイ</t>
    </rPh>
    <phoneticPr fontId="2"/>
  </si>
  <si>
    <t>化粧有機質量小計</t>
    <rPh sb="0" eb="2">
      <t>ケショウ</t>
    </rPh>
    <rPh sb="2" eb="4">
      <t>ユウキ</t>
    </rPh>
    <rPh sb="4" eb="6">
      <t>シツリョウ</t>
    </rPh>
    <rPh sb="6" eb="8">
      <t>ショウケイ</t>
    </rPh>
    <phoneticPr fontId="2"/>
  </si>
  <si>
    <t>有機質量合計</t>
    <rPh sb="0" eb="2">
      <t>ユウキ</t>
    </rPh>
    <rPh sb="2" eb="4">
      <t>シツリョウ</t>
    </rPh>
    <rPh sb="4" eb="6">
      <t>ゴウケイ</t>
    </rPh>
    <phoneticPr fontId="1"/>
  </si>
  <si>
    <t>無機質系充てん剤・無機質系顔料</t>
    <rPh sb="9" eb="12">
      <t>ムキシツ</t>
    </rPh>
    <rPh sb="12" eb="13">
      <t>ケイ</t>
    </rPh>
    <phoneticPr fontId="3"/>
  </si>
  <si>
    <t>無機質系充てん剤・無機質系顔料・無機質系添加剤</t>
    <rPh sb="9" eb="12">
      <t>ムキシツ</t>
    </rPh>
    <rPh sb="12" eb="13">
      <t>ケイ</t>
    </rPh>
    <rPh sb="16" eb="19">
      <t>ムキシツ</t>
    </rPh>
    <rPh sb="19" eb="20">
      <t>ケイ</t>
    </rPh>
    <rPh sb="20" eb="23">
      <t>テンカザイ</t>
    </rPh>
    <phoneticPr fontId="3"/>
  </si>
  <si>
    <t>無機質系充てん剤・無機質系顔料・添加剤</t>
    <rPh sb="0" eb="3">
      <t>ムキシツ</t>
    </rPh>
    <rPh sb="3" eb="4">
      <t>ケイ</t>
    </rPh>
    <rPh sb="4" eb="5">
      <t>ジュウ</t>
    </rPh>
    <rPh sb="7" eb="8">
      <t>ザイ</t>
    </rPh>
    <rPh sb="9" eb="12">
      <t>ムキシツ</t>
    </rPh>
    <rPh sb="12" eb="13">
      <t>ケイ</t>
    </rPh>
    <rPh sb="13" eb="15">
      <t>ガンリョウ</t>
    </rPh>
    <rPh sb="16" eb="19">
      <t>テンカザイ</t>
    </rPh>
    <phoneticPr fontId="3"/>
  </si>
  <si>
    <t>ﾀﾌﾞ「共同認定一覧」および「構成断面図(書式)」はｼｰﾄの保護を行ってます。(計算式が入っているため)</t>
    <rPh sb="4" eb="6">
      <t>キョウドウ</t>
    </rPh>
    <rPh sb="6" eb="8">
      <t>ニンテイ</t>
    </rPh>
    <rPh sb="8" eb="10">
      <t>イチラン</t>
    </rPh>
    <rPh sb="15" eb="17">
      <t>コウセイ</t>
    </rPh>
    <rPh sb="17" eb="20">
      <t>ダンメンズ</t>
    </rPh>
    <rPh sb="21" eb="23">
      <t>ショシキ</t>
    </rPh>
    <rPh sb="30" eb="32">
      <t>ホゴ</t>
    </rPh>
    <rPh sb="33" eb="34">
      <t>オコナ</t>
    </rPh>
    <rPh sb="40" eb="42">
      <t>ケイサン</t>
    </rPh>
    <rPh sb="42" eb="43">
      <t>シキ</t>
    </rPh>
    <rPh sb="44" eb="45">
      <t>ハイ</t>
    </rPh>
    <phoneticPr fontId="25"/>
  </si>
  <si>
    <t>[目的]</t>
    <rPh sb="1" eb="3">
      <t>モクテキ</t>
    </rPh>
    <phoneticPr fontId="25"/>
  </si>
  <si>
    <t>認定書に合致した商品は別添に沿った構成断面図および仕様が必須になります。</t>
    <rPh sb="0" eb="3">
      <t>ニンテイショ</t>
    </rPh>
    <rPh sb="4" eb="6">
      <t>ガッチ</t>
    </rPh>
    <rPh sb="8" eb="10">
      <t>ショウヒン</t>
    </rPh>
    <rPh sb="11" eb="13">
      <t>ベッテン</t>
    </rPh>
    <rPh sb="14" eb="15">
      <t>ソ</t>
    </rPh>
    <rPh sb="17" eb="19">
      <t>コウセイ</t>
    </rPh>
    <rPh sb="19" eb="22">
      <t>ダンメンズ</t>
    </rPh>
    <rPh sb="25" eb="27">
      <t>シヨウ</t>
    </rPh>
    <rPh sb="28" eb="30">
      <t>ヒッス</t>
    </rPh>
    <phoneticPr fontId="25"/>
  </si>
  <si>
    <t>[入力方法]</t>
    <rPh sb="1" eb="3">
      <t>ニュウリョク</t>
    </rPh>
    <rPh sb="3" eb="5">
      <t>ホウホウ</t>
    </rPh>
    <phoneticPr fontId="25"/>
  </si>
  <si>
    <t>①.</t>
    <phoneticPr fontId="25"/>
  </si>
  <si>
    <t>②.</t>
    <phoneticPr fontId="25"/>
  </si>
  <si>
    <t>とならないように設計する必要があります。</t>
    <rPh sb="8" eb="10">
      <t>セッケイ</t>
    </rPh>
    <rPh sb="12" eb="14">
      <t>ヒツヨウ</t>
    </rPh>
    <phoneticPr fontId="25"/>
  </si>
  <si>
    <t>よって認定書別添の書き方に合わせた項目で、組成が別添に書かれた以外の物や、質量が上限値ｵｰﾊﾞｰまたは下限値未満</t>
    <rPh sb="3" eb="6">
      <t>ニンテイショ</t>
    </rPh>
    <rPh sb="6" eb="8">
      <t>ベッテン</t>
    </rPh>
    <rPh sb="9" eb="10">
      <t>カ</t>
    </rPh>
    <rPh sb="11" eb="12">
      <t>カタ</t>
    </rPh>
    <rPh sb="13" eb="14">
      <t>ア</t>
    </rPh>
    <rPh sb="17" eb="19">
      <t>コウモク</t>
    </rPh>
    <rPh sb="21" eb="23">
      <t>ソセイ</t>
    </rPh>
    <rPh sb="24" eb="26">
      <t>ベッテン</t>
    </rPh>
    <rPh sb="27" eb="28">
      <t>カ</t>
    </rPh>
    <rPh sb="31" eb="33">
      <t>イガイ</t>
    </rPh>
    <rPh sb="34" eb="35">
      <t>モノ</t>
    </rPh>
    <rPh sb="37" eb="39">
      <t>シツリョウ</t>
    </rPh>
    <rPh sb="40" eb="43">
      <t>ジョウゲンチ</t>
    </rPh>
    <rPh sb="51" eb="54">
      <t>カゲンチ</t>
    </rPh>
    <rPh sb="54" eb="56">
      <t>ミマン</t>
    </rPh>
    <phoneticPr fontId="25"/>
  </si>
  <si>
    <t>判別できるような書式にしました。</t>
    <phoneticPr fontId="25"/>
  </si>
  <si>
    <t>しかしながら認定書別添を読み取るのは難しいこともあり、今回簡易に認定書別添との差異が無いかどうか質量のみになりますが</t>
    <rPh sb="6" eb="9">
      <t>ニンテイショ</t>
    </rPh>
    <rPh sb="9" eb="11">
      <t>ベッテン</t>
    </rPh>
    <rPh sb="12" eb="13">
      <t>ヨ</t>
    </rPh>
    <rPh sb="14" eb="15">
      <t>ト</t>
    </rPh>
    <rPh sb="18" eb="19">
      <t>ムズカ</t>
    </rPh>
    <rPh sb="27" eb="29">
      <t>コンカイ</t>
    </rPh>
    <rPh sb="29" eb="31">
      <t>カンイ</t>
    </rPh>
    <rPh sb="32" eb="34">
      <t>ニンテイ</t>
    </rPh>
    <rPh sb="34" eb="35">
      <t>ショ</t>
    </rPh>
    <rPh sb="35" eb="37">
      <t>ベッテン</t>
    </rPh>
    <rPh sb="39" eb="41">
      <t>サイ</t>
    </rPh>
    <rPh sb="42" eb="43">
      <t>ナ</t>
    </rPh>
    <rPh sb="48" eb="50">
      <t>シツリョウ</t>
    </rPh>
    <phoneticPr fontId="25"/>
  </si>
  <si>
    <t>（項目、認定書(上限または下限))</t>
    <rPh sb="1" eb="3">
      <t>コウモク</t>
    </rPh>
    <rPh sb="4" eb="7">
      <t>ニンテイショ</t>
    </rPh>
    <rPh sb="8" eb="10">
      <t>ジョウゲン</t>
    </rPh>
    <rPh sb="13" eb="15">
      <t>カゲン</t>
    </rPh>
    <phoneticPr fontId="25"/>
  </si>
  <si>
    <t>化粧有機10g</t>
    <rPh sb="0" eb="2">
      <t>ケショウ</t>
    </rPh>
    <rPh sb="2" eb="4">
      <t>ユウキ</t>
    </rPh>
    <phoneticPr fontId="17"/>
  </si>
  <si>
    <t>化粧有機20g</t>
    <rPh sb="0" eb="2">
      <t>ケショウ</t>
    </rPh>
    <rPh sb="2" eb="4">
      <t>ユウキ</t>
    </rPh>
    <phoneticPr fontId="17"/>
  </si>
  <si>
    <t>(減粘剤(ｶﾙﾎﾞﾝ酸ｴｽﾃﾙ系))</t>
    <rPh sb="1" eb="2">
      <t>ゲン</t>
    </rPh>
    <rPh sb="2" eb="3">
      <t>ネン</t>
    </rPh>
    <rPh sb="3" eb="4">
      <t>ザイ</t>
    </rPh>
    <rPh sb="10" eb="11">
      <t>サン</t>
    </rPh>
    <rPh sb="15" eb="16">
      <t>ケイ</t>
    </rPh>
    <phoneticPr fontId="3"/>
  </si>
  <si>
    <t>(合成樹脂ｲﾝｷ)</t>
    <rPh sb="1" eb="3">
      <t>ゴウセイ</t>
    </rPh>
    <rPh sb="3" eb="5">
      <t>ジュシ</t>
    </rPh>
    <phoneticPr fontId="17"/>
  </si>
  <si>
    <t>(合成樹脂ｲﾝｷ)</t>
    <phoneticPr fontId="13"/>
  </si>
  <si>
    <t>(減粘剤(ｶﾙﾎﾞﾝ酸ｴｽﾃﾙ系))</t>
    <rPh sb="1" eb="2">
      <t>ゲン</t>
    </rPh>
    <rPh sb="2" eb="3">
      <t>ネン</t>
    </rPh>
    <rPh sb="3" eb="4">
      <t>ザイ</t>
    </rPh>
    <rPh sb="10" eb="11">
      <t>サン</t>
    </rPh>
    <rPh sb="15" eb="16">
      <t>ケイ</t>
    </rPh>
    <phoneticPr fontId="17"/>
  </si>
  <si>
    <t>緑色または(水色)になったｾﾙについて、入力して下さい。（組成及び質量)</t>
    <rPh sb="0" eb="2">
      <t>ミドリイロ</t>
    </rPh>
    <rPh sb="6" eb="8">
      <t>ミズイロ</t>
    </rPh>
    <rPh sb="20" eb="22">
      <t>ニュウリョク</t>
    </rPh>
    <rPh sb="24" eb="25">
      <t>クダ</t>
    </rPh>
    <rPh sb="29" eb="31">
      <t>ソセイ</t>
    </rPh>
    <rPh sb="31" eb="32">
      <t>オヨ</t>
    </rPh>
    <rPh sb="33" eb="35">
      <t>シツリョウ</t>
    </rPh>
    <phoneticPr fontId="25"/>
  </si>
  <si>
    <t>塩化ﾋﾞﾆﾙ樹脂(合成樹脂ｲﾝｷを含む)</t>
    <rPh sb="0" eb="2">
      <t>エンカ</t>
    </rPh>
    <rPh sb="6" eb="8">
      <t>ジュシ</t>
    </rPh>
    <rPh sb="9" eb="11">
      <t>ゴウセイ</t>
    </rPh>
    <rPh sb="11" eb="13">
      <t>ジュシ</t>
    </rPh>
    <rPh sb="17" eb="18">
      <t>フク</t>
    </rPh>
    <phoneticPr fontId="3"/>
  </si>
  <si>
    <t>注1：「塩化ﾋﾞﾆﾙ樹脂(合成樹脂ｲﾝｷを含む)」には合成樹脂ｲﾝｷも含んだ質量を入力ください。（ﾛｰﾀﾘｰ関係)</t>
    <rPh sb="0" eb="1">
      <t>チュウ</t>
    </rPh>
    <rPh sb="13" eb="15">
      <t>ゴウセイ</t>
    </rPh>
    <rPh sb="15" eb="17">
      <t>ジュシ</t>
    </rPh>
    <rPh sb="21" eb="22">
      <t>フク</t>
    </rPh>
    <rPh sb="54" eb="56">
      <t>カンケイ</t>
    </rPh>
    <phoneticPr fontId="2"/>
  </si>
  <si>
    <t>可塑剤+減粘剤</t>
    <rPh sb="0" eb="2">
      <t>カソ</t>
    </rPh>
    <rPh sb="2" eb="3">
      <t>ザイ</t>
    </rPh>
    <rPh sb="4" eb="5">
      <t>ゲン</t>
    </rPh>
    <rPh sb="5" eb="6">
      <t>ネン</t>
    </rPh>
    <rPh sb="6" eb="7">
      <t>ザイ</t>
    </rPh>
    <phoneticPr fontId="3"/>
  </si>
  <si>
    <t>注2：「可塑剤+減粘剤」には減粘剤(ｶﾙﾎﾞﾝ酸ｴｽﾃﾙ系）を含んだ質量を入力ください。(ﾐﾈﾗﾙｽﾋﾟﾘｯﾄ等を主成分とする脂肪族炭化水素系減粘剤は希釈剤として扱うため含めません)</t>
    <rPh sb="0" eb="1">
      <t>チュウ</t>
    </rPh>
    <rPh sb="8" eb="9">
      <t>ゲン</t>
    </rPh>
    <rPh sb="9" eb="10">
      <t>ネン</t>
    </rPh>
    <rPh sb="10" eb="11">
      <t>ザイ</t>
    </rPh>
    <rPh sb="55" eb="56">
      <t>トウ</t>
    </rPh>
    <rPh sb="57" eb="60">
      <t>シュセイブン</t>
    </rPh>
    <rPh sb="63" eb="65">
      <t>シボウ</t>
    </rPh>
    <rPh sb="65" eb="66">
      <t>ゾク</t>
    </rPh>
    <rPh sb="66" eb="68">
      <t>タンカ</t>
    </rPh>
    <rPh sb="68" eb="70">
      <t>スイソ</t>
    </rPh>
    <rPh sb="70" eb="71">
      <t>ケイ</t>
    </rPh>
    <rPh sb="71" eb="72">
      <t>ゲン</t>
    </rPh>
    <rPh sb="72" eb="73">
      <t>ネン</t>
    </rPh>
    <rPh sb="73" eb="74">
      <t>ザイ</t>
    </rPh>
    <rPh sb="75" eb="77">
      <t>キシャク</t>
    </rPh>
    <rPh sb="77" eb="78">
      <t>ザイ</t>
    </rPh>
    <rPh sb="81" eb="82">
      <t>アツカ</t>
    </rPh>
    <rPh sb="85" eb="86">
      <t>フク</t>
    </rPh>
    <phoneticPr fontId="2"/>
  </si>
  <si>
    <t>右記
を含んだ上限値
↓</t>
    <rPh sb="0" eb="2">
      <t>ウキ</t>
    </rPh>
    <rPh sb="4" eb="5">
      <t>フク</t>
    </rPh>
    <rPh sb="7" eb="9">
      <t>ジョウゲン</t>
    </rPh>
    <rPh sb="9" eb="10">
      <t>アタイ</t>
    </rPh>
    <phoneticPr fontId="17"/>
  </si>
  <si>
    <t>有機質系発泡剤</t>
    <rPh sb="0" eb="3">
      <t>ユウキシツ</t>
    </rPh>
    <rPh sb="3" eb="4">
      <t>ケイ</t>
    </rPh>
    <rPh sb="4" eb="6">
      <t>ハッポウ</t>
    </rPh>
    <rPh sb="6" eb="7">
      <t>ザイ</t>
    </rPh>
    <phoneticPr fontId="17"/>
  </si>
  <si>
    <t>有機質系安定剤</t>
    <rPh sb="4" eb="7">
      <t>アンテイザイ</t>
    </rPh>
    <phoneticPr fontId="17"/>
  </si>
  <si>
    <t>有機質系顔料
(8割は可塑剤へ）</t>
    <rPh sb="0" eb="3">
      <t>ユウキシツ</t>
    </rPh>
    <rPh sb="3" eb="4">
      <t>ケイ</t>
    </rPh>
    <rPh sb="4" eb="6">
      <t>ガンリョウ</t>
    </rPh>
    <rPh sb="9" eb="10">
      <t>ワリ</t>
    </rPh>
    <rPh sb="11" eb="13">
      <t>カソ</t>
    </rPh>
    <rPh sb="13" eb="14">
      <t>ザイ</t>
    </rPh>
    <phoneticPr fontId="17"/>
  </si>
  <si>
    <t>添加剤(防かび剤、抗菌剤、機能性付加剤)</t>
    <rPh sb="0" eb="3">
      <t>テンカザイ</t>
    </rPh>
    <rPh sb="4" eb="5">
      <t>ボウ</t>
    </rPh>
    <rPh sb="7" eb="8">
      <t>ザイ</t>
    </rPh>
    <rPh sb="9" eb="12">
      <t>コウキンザイ</t>
    </rPh>
    <rPh sb="13" eb="16">
      <t>キノウセイ</t>
    </rPh>
    <rPh sb="16" eb="18">
      <t>フカ</t>
    </rPh>
    <rPh sb="18" eb="19">
      <t>ザイ</t>
    </rPh>
    <phoneticPr fontId="3"/>
  </si>
  <si>
    <t>主素材(g/㎡)　(上限値)
(無機のみ下限値）</t>
    <rPh sb="0" eb="1">
      <t>シュ</t>
    </rPh>
    <rPh sb="1" eb="3">
      <t>ソザイ</t>
    </rPh>
    <rPh sb="16" eb="18">
      <t>ムキ</t>
    </rPh>
    <rPh sb="20" eb="23">
      <t>カゲンチ</t>
    </rPh>
    <phoneticPr fontId="13"/>
  </si>
  <si>
    <t>主素材
(塩化ﾋﾞﾆﾙ系樹脂)</t>
    <rPh sb="0" eb="1">
      <t>シュ</t>
    </rPh>
    <rPh sb="1" eb="3">
      <t>ソザイ</t>
    </rPh>
    <rPh sb="5" eb="7">
      <t>エンカ</t>
    </rPh>
    <rPh sb="11" eb="12">
      <t>ケイ</t>
    </rPh>
    <rPh sb="12" eb="14">
      <t>ジュシ</t>
    </rPh>
    <phoneticPr fontId="1"/>
  </si>
  <si>
    <t>E4-1</t>
    <phoneticPr fontId="13"/>
  </si>
  <si>
    <t>可塑剤・減粘剤</t>
    <rPh sb="0" eb="2">
      <t>カソ</t>
    </rPh>
    <rPh sb="2" eb="3">
      <t>ザイ</t>
    </rPh>
    <rPh sb="4" eb="5">
      <t>ゲン</t>
    </rPh>
    <rPh sb="5" eb="6">
      <t>ネン</t>
    </rPh>
    <rPh sb="6" eb="7">
      <t>ザイ</t>
    </rPh>
    <phoneticPr fontId="17"/>
  </si>
  <si>
    <t>塩化ﾋﾞﾆﾙ樹脂</t>
    <rPh sb="0" eb="2">
      <t>エンカ</t>
    </rPh>
    <rPh sb="6" eb="8">
      <t>ジュシ</t>
    </rPh>
    <phoneticPr fontId="13"/>
  </si>
  <si>
    <t>合成樹脂・ｲﾝｷ</t>
    <rPh sb="0" eb="2">
      <t>ゴウセイ</t>
    </rPh>
    <rPh sb="2" eb="4">
      <t>ジュシ</t>
    </rPh>
    <phoneticPr fontId="1"/>
  </si>
  <si>
    <t>合成樹脂ﾌｨﾙﾑ</t>
    <rPh sb="0" eb="2">
      <t>ゴウセイ</t>
    </rPh>
    <rPh sb="2" eb="4">
      <t>ジュシ</t>
    </rPh>
    <phoneticPr fontId="1"/>
  </si>
  <si>
    <t>QM-0814</t>
    <phoneticPr fontId="17"/>
  </si>
  <si>
    <t>QM-0815</t>
    <phoneticPr fontId="17"/>
  </si>
  <si>
    <t>QM-0816</t>
    <phoneticPr fontId="17"/>
  </si>
  <si>
    <t>QM-0817</t>
    <phoneticPr fontId="17"/>
  </si>
  <si>
    <t>NM-3985
(QM-0820)</t>
    <phoneticPr fontId="17"/>
  </si>
  <si>
    <t>NM-3991
(QM-0822)</t>
    <phoneticPr fontId="17"/>
  </si>
  <si>
    <t>NM-3992
(QM-0823)</t>
    <phoneticPr fontId="17"/>
  </si>
  <si>
    <t>塩化ﾋﾞﾆﾙ系樹脂壁紙</t>
    <rPh sb="9" eb="11">
      <t>カベガミ</t>
    </rPh>
    <phoneticPr fontId="3"/>
  </si>
  <si>
    <t>塩化ﾋﾞﾆﾙ系樹脂壁紙</t>
    <rPh sb="9" eb="11">
      <t>カベガミ</t>
    </rPh>
    <phoneticPr fontId="1"/>
  </si>
  <si>
    <t>合成樹脂ﾌｨﾙﾑ・塩化ﾋﾞﾆﾙ系樹脂壁紙</t>
    <rPh sb="0" eb="2">
      <t>ゴウセイ</t>
    </rPh>
    <rPh sb="2" eb="4">
      <t>ジュシ</t>
    </rPh>
    <rPh sb="18" eb="20">
      <t>カベガミ</t>
    </rPh>
    <phoneticPr fontId="3"/>
  </si>
  <si>
    <t>合成樹脂ﾌｨﾙﾑ・塩化ﾋﾞﾆﾙ系樹脂壁紙</t>
    <rPh sb="0" eb="2">
      <t>ゴウセイ</t>
    </rPh>
    <rPh sb="2" eb="4">
      <t>ジュシ</t>
    </rPh>
    <rPh sb="18" eb="20">
      <t>カベガミ</t>
    </rPh>
    <phoneticPr fontId="1"/>
  </si>
  <si>
    <t>NM-3984
(QM-0819)</t>
    <phoneticPr fontId="17"/>
  </si>
  <si>
    <t>2-3</t>
    <phoneticPr fontId="17"/>
  </si>
  <si>
    <t>1-6</t>
    <phoneticPr fontId="17"/>
  </si>
  <si>
    <t>QM-0803-A</t>
    <phoneticPr fontId="13"/>
  </si>
  <si>
    <t>QM-0814-A</t>
    <phoneticPr fontId="17"/>
  </si>
  <si>
    <t>QM-0803-A#</t>
    <phoneticPr fontId="3"/>
  </si>
  <si>
    <t>QM-0803-B</t>
    <phoneticPr fontId="17"/>
  </si>
  <si>
    <t>QM-0803-B#</t>
    <phoneticPr fontId="17"/>
  </si>
  <si>
    <t>QM-0803-C</t>
    <phoneticPr fontId="17"/>
  </si>
  <si>
    <t>QM-0803-C#</t>
    <phoneticPr fontId="3"/>
  </si>
  <si>
    <t>QM-0808-E</t>
    <phoneticPr fontId="13"/>
  </si>
  <si>
    <t>QM-0808-E#</t>
    <phoneticPr fontId="3"/>
  </si>
  <si>
    <t>QM-0808-F</t>
    <phoneticPr fontId="3"/>
  </si>
  <si>
    <t>QM-0808-F#</t>
    <phoneticPr fontId="3"/>
  </si>
  <si>
    <t>QM-0804-A#</t>
    <phoneticPr fontId="13"/>
  </si>
  <si>
    <t>QM-0804-B#</t>
    <phoneticPr fontId="3"/>
  </si>
  <si>
    <t>QM-0804-C#</t>
    <phoneticPr fontId="3"/>
  </si>
  <si>
    <t>QM-0814-A#</t>
    <phoneticPr fontId="17"/>
  </si>
  <si>
    <t>QM-0814-B</t>
    <phoneticPr fontId="17"/>
  </si>
  <si>
    <t>QM-0814-B#</t>
    <phoneticPr fontId="17"/>
  </si>
  <si>
    <t>QM-0814-C</t>
    <phoneticPr fontId="17"/>
  </si>
  <si>
    <t>QM-0814-C#</t>
    <phoneticPr fontId="17"/>
  </si>
  <si>
    <t>QM-0815-E</t>
    <phoneticPr fontId="17"/>
  </si>
  <si>
    <t>QM-0815-E#</t>
    <phoneticPr fontId="17"/>
  </si>
  <si>
    <t>QM-0815-F</t>
    <phoneticPr fontId="17"/>
  </si>
  <si>
    <t>QM-0815-F#</t>
    <phoneticPr fontId="17"/>
  </si>
  <si>
    <t>QM-0816-A#</t>
    <phoneticPr fontId="17"/>
  </si>
  <si>
    <t>QM-0816-B#</t>
    <phoneticPr fontId="17"/>
  </si>
  <si>
    <t>QM-0816-C#</t>
    <phoneticPr fontId="17"/>
  </si>
  <si>
    <t>QM-0817-F#</t>
    <phoneticPr fontId="17"/>
  </si>
  <si>
    <t>QM-0817-E#</t>
    <phoneticPr fontId="17"/>
  </si>
  <si>
    <t>NM-3984-A#(QM-0819-A#)</t>
    <phoneticPr fontId="17"/>
  </si>
  <si>
    <t>NM-3984-B#(QM-0819-B#)</t>
    <phoneticPr fontId="17"/>
  </si>
  <si>
    <t>NM-3984-C#(QM-0819-C#)</t>
    <phoneticPr fontId="17"/>
  </si>
  <si>
    <t>NM-3985-E#(QM-0820-E#)</t>
    <phoneticPr fontId="17"/>
  </si>
  <si>
    <t>NM-3985-F#(QM-0820-F#)</t>
    <phoneticPr fontId="17"/>
  </si>
  <si>
    <t>③.</t>
    <phoneticPr fontId="25"/>
  </si>
  <si>
    <t>枝番号について</t>
    <rPh sb="0" eb="1">
      <t>エダ</t>
    </rPh>
    <rPh sb="1" eb="3">
      <t>バンゴウ</t>
    </rPh>
    <phoneticPr fontId="25"/>
  </si>
  <si>
    <t>↓</t>
    <phoneticPr fontId="25"/>
  </si>
  <si>
    <t>裏打ち紙の質量及び、化粧の有無（有には＃）で振り分けています。</t>
    <rPh sb="0" eb="2">
      <t>ウラウ</t>
    </rPh>
    <rPh sb="3" eb="4">
      <t>シ</t>
    </rPh>
    <rPh sb="5" eb="7">
      <t>シツリョウ</t>
    </rPh>
    <rPh sb="7" eb="8">
      <t>オヨ</t>
    </rPh>
    <rPh sb="10" eb="12">
      <t>ケショウ</t>
    </rPh>
    <rPh sb="13" eb="15">
      <t>ウム</t>
    </rPh>
    <rPh sb="16" eb="17">
      <t>アリ</t>
    </rPh>
    <rPh sb="22" eb="23">
      <t>フ</t>
    </rPh>
    <rPh sb="24" eb="25">
      <t>ワ</t>
    </rPh>
    <phoneticPr fontId="25"/>
  </si>
  <si>
    <t>NM-3984-B (QM-0819-B)</t>
    <phoneticPr fontId="17"/>
  </si>
  <si>
    <t>NM-3984-C (QM-0819-C)</t>
    <phoneticPr fontId="17"/>
  </si>
  <si>
    <t>NM-3985-E (QM-0820-E)</t>
    <phoneticPr fontId="17"/>
  </si>
  <si>
    <t>NM-3985-F (QM-0820-F)</t>
    <phoneticPr fontId="17"/>
  </si>
  <si>
    <t>NM-3984-A (QM-0819-A)</t>
    <phoneticPr fontId="17"/>
  </si>
  <si>
    <t>NM-3991-A#(QM-0822-A#)（NM-4082-A#)</t>
    <phoneticPr fontId="17"/>
  </si>
  <si>
    <t>NM-3991-B#(QM-0822-B#)(NM-4082-B#)</t>
    <phoneticPr fontId="17"/>
  </si>
  <si>
    <t>NM-3991-C#(QM-0822-C#)(NM-4082-C#)</t>
    <phoneticPr fontId="17"/>
  </si>
  <si>
    <t>NM-3992-A#(QM-0823-A#)(NM-4083-A#)</t>
    <phoneticPr fontId="17"/>
  </si>
  <si>
    <t>NM-3992-B#(QM-0823-B#)(NM-4083-B#)</t>
    <phoneticPr fontId="17"/>
  </si>
  <si>
    <t>NM-3992-C#(QM-0823-C#)(NM-4083-C#)</t>
    <phoneticPr fontId="17"/>
  </si>
  <si>
    <t>塩化ﾋﾞﾆﾙ系樹脂壁紙</t>
    <rPh sb="0" eb="2">
      <t>エンカ</t>
    </rPh>
    <rPh sb="6" eb="7">
      <t>ケイ</t>
    </rPh>
    <rPh sb="7" eb="9">
      <t>ジュシ</t>
    </rPh>
    <rPh sb="9" eb="11">
      <t>カベガミ</t>
    </rPh>
    <phoneticPr fontId="2"/>
  </si>
  <si>
    <t>1-4</t>
    <phoneticPr fontId="17"/>
  </si>
  <si>
    <t>NM-3991-A#(QM-0822-A#)</t>
    <phoneticPr fontId="17"/>
  </si>
  <si>
    <t>NM-3991-B#(QM-0822-B#)</t>
    <phoneticPr fontId="17"/>
  </si>
  <si>
    <t>NM-3991-C#(QM-0822-C#)</t>
    <phoneticPr fontId="17"/>
  </si>
  <si>
    <t>NM-3992-A#(QM-0823-A#)</t>
    <phoneticPr fontId="17"/>
  </si>
  <si>
    <t>NM-3992-B#(QM-0823-B#)</t>
    <phoneticPr fontId="17"/>
  </si>
  <si>
    <t>NM-3992-C#(QM-0823-C#)</t>
    <phoneticPr fontId="17"/>
  </si>
  <si>
    <t>NM-3992
(QM-0823)
(NM-4083)</t>
    <phoneticPr fontId="17"/>
  </si>
  <si>
    <t>NM-3991
(QM-0822)
(NM-4082)</t>
    <phoneticPr fontId="17"/>
  </si>
  <si>
    <t>039</t>
    <phoneticPr fontId="2"/>
  </si>
  <si>
    <t>QM-0803-A#</t>
  </si>
  <si>
    <t>ｼﾘｶ</t>
    <phoneticPr fontId="2"/>
  </si>
  <si>
    <t>塩化ﾋﾞﾆﾙ樹脂</t>
    <rPh sb="0" eb="2">
      <t>エンカ</t>
    </rPh>
    <rPh sb="6" eb="8">
      <t>ジュシ</t>
    </rPh>
    <phoneticPr fontId="2"/>
  </si>
  <si>
    <t>ﾌﾀﾙ酸系</t>
    <rPh sb="3" eb="4">
      <t>サン</t>
    </rPh>
    <rPh sb="4" eb="5">
      <t>ケイ</t>
    </rPh>
    <phoneticPr fontId="2"/>
  </si>
  <si>
    <t>塩化ﾋﾞﾆﾙ系</t>
    <rPh sb="0" eb="2">
      <t>エンカ</t>
    </rPh>
    <rPh sb="6" eb="7">
      <t>ケイ</t>
    </rPh>
    <phoneticPr fontId="2"/>
  </si>
  <si>
    <t>ｱｸﾘﾙ系</t>
    <rPh sb="4" eb="5">
      <t>ケイ</t>
    </rPh>
    <phoneticPr fontId="2"/>
  </si>
  <si>
    <t>炭酸ｶﾙｼｳﾑ、酸化ﾁﾀﾝ</t>
    <rPh sb="0" eb="2">
      <t>タンサン</t>
    </rPh>
    <rPh sb="8" eb="10">
      <t>サンカ</t>
    </rPh>
    <phoneticPr fontId="2"/>
  </si>
  <si>
    <t>ｱｿﾞｼﾞｶﾙﾎﾞﾝｱﾐﾄﾞ</t>
    <phoneticPr fontId="2"/>
  </si>
  <si>
    <t>亜鉛系化合物</t>
    <rPh sb="0" eb="2">
      <t>アエン</t>
    </rPh>
    <rPh sb="2" eb="3">
      <t>ケイ</t>
    </rPh>
    <rPh sb="3" eb="6">
      <t>カゴウブツ</t>
    </rPh>
    <phoneticPr fontId="2"/>
  </si>
  <si>
    <t>ｱｿﾞ系</t>
    <rPh sb="3" eb="4">
      <t>ケイ</t>
    </rPh>
    <phoneticPr fontId="2"/>
  </si>
  <si>
    <t>防かび剤</t>
    <rPh sb="0" eb="1">
      <t>ボウ</t>
    </rPh>
    <rPh sb="3" eb="4">
      <t>ザイ</t>
    </rPh>
    <phoneticPr fontId="2"/>
  </si>
  <si>
    <t>一般社団法人　日本壁装協会</t>
    <rPh sb="0" eb="2">
      <t>イッパン</t>
    </rPh>
    <rPh sb="2" eb="4">
      <t>シャダン</t>
    </rPh>
    <rPh sb="4" eb="6">
      <t>ホウジン</t>
    </rPh>
    <rPh sb="7" eb="9">
      <t>ニホン</t>
    </rPh>
    <rPh sb="9" eb="11">
      <t>ヘキソウ</t>
    </rPh>
    <rPh sb="11" eb="13">
      <t>キョウカイ</t>
    </rPh>
    <phoneticPr fontId="2"/>
  </si>
  <si>
    <t>裏打材</t>
    <rPh sb="0" eb="2">
      <t>ウラウ</t>
    </rPh>
    <rPh sb="2" eb="3">
      <t>ザイ</t>
    </rPh>
    <phoneticPr fontId="1"/>
  </si>
  <si>
    <t>無機質系充てん剤</t>
    <phoneticPr fontId="1"/>
  </si>
  <si>
    <t>裏打材質量小計</t>
    <rPh sb="0" eb="2">
      <t>ウラウ</t>
    </rPh>
    <rPh sb="2" eb="3">
      <t>ザイ</t>
    </rPh>
    <rPh sb="3" eb="5">
      <t>シツリョウ</t>
    </rPh>
    <rPh sb="5" eb="7">
      <t>ショウケイ</t>
    </rPh>
    <phoneticPr fontId="1"/>
  </si>
  <si>
    <t>無機質系充てん剤</t>
    <phoneticPr fontId="1"/>
  </si>
  <si>
    <t>ﾊﾟﾙﾌﾟ</t>
    <phoneticPr fontId="25"/>
  </si>
  <si>
    <t>NM-3984-A (QM-0819-A) (NM-4110-A)</t>
    <phoneticPr fontId="17"/>
  </si>
  <si>
    <t>NM-3984-A#(QM-0819-A#)(NM-4110-A#)</t>
    <phoneticPr fontId="17"/>
  </si>
  <si>
    <t>NM-3984-B (QM-0819-B) (NM-4110-B)</t>
    <phoneticPr fontId="17"/>
  </si>
  <si>
    <t>NM-3984-B#(QM-0819-B#)(NM-4110-B#)</t>
    <phoneticPr fontId="17"/>
  </si>
  <si>
    <t>NM-3984-C (QM-0819-C) (NM-4110-C)</t>
    <phoneticPr fontId="17"/>
  </si>
  <si>
    <t>NM-3984-C#(QM-0819-C#)(NM-4110-C#)</t>
    <phoneticPr fontId="17"/>
  </si>
  <si>
    <t>NM-3985-E (QM-0820-E) (NM-4111-E)</t>
    <phoneticPr fontId="17"/>
  </si>
  <si>
    <t>NM-3985-E#(QM-0820-E#)(NM-4111-E#)</t>
    <phoneticPr fontId="17"/>
  </si>
  <si>
    <t>NM-3985-F (QM-0820-F) (NM-4111-F)</t>
    <phoneticPr fontId="17"/>
  </si>
  <si>
    <t>NM-3985-F#(QM-0820-F#)(NM-4111-F#)</t>
    <phoneticPr fontId="17"/>
  </si>
  <si>
    <t>1-4</t>
    <phoneticPr fontId="17"/>
  </si>
  <si>
    <t>1-4</t>
    <phoneticPr fontId="17"/>
  </si>
  <si>
    <t>QM-0833</t>
    <phoneticPr fontId="3"/>
  </si>
  <si>
    <t>QM-0836</t>
    <phoneticPr fontId="3"/>
  </si>
  <si>
    <t>QM-0833-B</t>
  </si>
  <si>
    <t>QM-0833-B#</t>
  </si>
  <si>
    <t>QM-0833-C</t>
  </si>
  <si>
    <t>QM-0833-C#</t>
  </si>
  <si>
    <t>QM-0836-A#</t>
  </si>
  <si>
    <t>QM-0836-B#</t>
  </si>
  <si>
    <t>QM-0836-C#</t>
  </si>
  <si>
    <t>C1</t>
  </si>
  <si>
    <t>C1</t>
    <phoneticPr fontId="13"/>
  </si>
  <si>
    <t>C2</t>
    <phoneticPr fontId="13"/>
  </si>
  <si>
    <t>QM-0833-A</t>
    <phoneticPr fontId="13"/>
  </si>
  <si>
    <t>QM-0833-A#</t>
    <phoneticPr fontId="3"/>
  </si>
  <si>
    <t>認定商品分類
ｺｰﾄﾞ番号</t>
    <rPh sb="0" eb="2">
      <t>ニンテイ</t>
    </rPh>
    <rPh sb="2" eb="4">
      <t>ショウヒン</t>
    </rPh>
    <rPh sb="4" eb="6">
      <t>ブンルイ</t>
    </rPh>
    <rPh sb="11" eb="13">
      <t>バンゴウ</t>
    </rPh>
    <phoneticPr fontId="2"/>
  </si>
  <si>
    <t>現在使用している
認定商品分類コード番号</t>
    <rPh sb="0" eb="2">
      <t>ゲンザイ</t>
    </rPh>
    <rPh sb="2" eb="4">
      <t>シヨウ</t>
    </rPh>
    <rPh sb="9" eb="11">
      <t>ニンテイ</t>
    </rPh>
    <rPh sb="11" eb="13">
      <t>ショウヒン</t>
    </rPh>
    <rPh sb="13" eb="15">
      <t>ブンルイ</t>
    </rPh>
    <rPh sb="18" eb="20">
      <t>バンゴウ</t>
    </rPh>
    <phoneticPr fontId="1"/>
  </si>
  <si>
    <t>NM-3985-F#(QM-0820-F#)(NM-4111-F#)</t>
  </si>
  <si>
    <t>無機充てん材
・無機顔料・無機添加剤</t>
    <rPh sb="5" eb="6">
      <t>ザイ</t>
    </rPh>
    <rPh sb="8" eb="10">
      <t>ムキ</t>
    </rPh>
    <rPh sb="10" eb="12">
      <t>ガンリョウ</t>
    </rPh>
    <rPh sb="13" eb="15">
      <t>ムキ</t>
    </rPh>
    <rPh sb="15" eb="18">
      <t>テンカザイ</t>
    </rPh>
    <phoneticPr fontId="3"/>
  </si>
  <si>
    <t>QM-0882</t>
    <phoneticPr fontId="17"/>
  </si>
  <si>
    <t>E4-2</t>
    <phoneticPr fontId="13"/>
  </si>
  <si>
    <t>QM-0882-A#</t>
    <phoneticPr fontId="17"/>
  </si>
  <si>
    <t>QM-0882-B#</t>
    <phoneticPr fontId="17"/>
  </si>
  <si>
    <t>QM-0882-C#</t>
    <phoneticPr fontId="17"/>
  </si>
  <si>
    <t>QM-0885</t>
    <phoneticPr fontId="17"/>
  </si>
  <si>
    <t>QM-0885-A#</t>
    <phoneticPr fontId="17"/>
  </si>
  <si>
    <t>QM-0885-B#</t>
    <phoneticPr fontId="17"/>
  </si>
  <si>
    <t>QM-0885-C#</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</si>
</sst>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quot;g/㎡&quot;"/>
    <numFmt numFmtId="177" formatCode="0.0&quot;g/㎡以下&quot;"/>
    <numFmt numFmtId="178" formatCode="0.0&quot;g/㎡以上&quot;"/>
    <numFmt numFmtId="179" formatCode="&quot;(&quot;0.0&quot;g/㎡以下)&quot;"/>
    <numFmt numFmtId="180" formatCode="#,##0.0;[Red]\-#,##0.0"/>
    <numFmt numFmtId="181" formatCode="yyyy&quot;年&quot;m&quot;月&quot;d&quot;日&quot;;@"/>
    <numFmt numFmtId="182" formatCode="&quot;(&quot;0.0&quot;g/㎡)&quot;"/>
    <numFmt numFmtId="183" formatCode="&quot;(&quot;0.0&quot;)&quot;"/>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i/>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vertAlign val="superscript"/>
      <sz val="11"/>
      <name val="ＭＳ Ｐゴシック"/>
      <family val="3"/>
      <charset val="128"/>
    </font>
    <font>
      <sz val="6"/>
      <name val="ＭＳ Ｐゴシック"/>
      <family val="2"/>
      <charset val="128"/>
      <scheme val="minor"/>
    </font>
    <font>
      <vertAlign val="superscrip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6"/>
      <name val="ＭＳ Ｐ明朝"/>
      <family val="1"/>
      <charset val="128"/>
    </font>
    <font>
      <sz val="11"/>
      <color rgb="FFFF0000"/>
      <name val="ＭＳ Ｐゴシック"/>
      <family val="3"/>
      <charset val="128"/>
      <scheme val="minor"/>
    </font>
    <font>
      <sz val="26"/>
      <color theme="1"/>
      <name val="ＭＳ Ｐゴシック"/>
      <family val="3"/>
      <charset val="128"/>
      <scheme val="minor"/>
    </font>
    <font>
      <b/>
      <sz val="14"/>
      <name val="ＭＳ Ｐゴシック"/>
      <family val="3"/>
      <charset val="128"/>
      <scheme val="minor"/>
    </font>
    <font>
      <sz val="14"/>
      <color indexed="81"/>
      <name val="ＭＳ Ｐゴシック"/>
      <family val="3"/>
      <charset val="128"/>
    </font>
    <font>
      <b/>
      <sz val="14"/>
      <color indexed="81"/>
      <name val="ＭＳ Ｐゴシック"/>
      <family val="3"/>
      <charset val="128"/>
    </font>
    <font>
      <sz val="20"/>
      <name val="ＭＳ Ｐゴシック"/>
      <family val="3"/>
      <charset val="128"/>
      <scheme val="minor"/>
    </font>
    <font>
      <b/>
      <sz val="20"/>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99FF99"/>
        <bgColor indexed="64"/>
      </patternFill>
    </fill>
    <fill>
      <patternFill patternType="solid">
        <fgColor theme="1" tint="0.34998626667073579"/>
        <bgColor indexed="64"/>
      </patternFill>
    </fill>
    <fill>
      <patternFill patternType="solid">
        <fgColor rgb="FFFF66FF"/>
        <bgColor indexed="64"/>
      </patternFill>
    </fill>
    <fill>
      <patternFill patternType="solid">
        <fgColor theme="8" tint="0.39997558519241921"/>
        <bgColor indexed="64"/>
      </patternFill>
    </fill>
    <fill>
      <patternFill patternType="solid">
        <fgColor rgb="FFFF99FF"/>
        <bgColor indexed="64"/>
      </patternFill>
    </fill>
    <fill>
      <patternFill patternType="solid">
        <fgColor theme="8"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7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Border="1" applyAlignment="1">
      <alignment horizontal="left" vertical="center" shrinkToFit="1"/>
    </xf>
    <xf numFmtId="0" fontId="5" fillId="0" borderId="1" xfId="0" applyFont="1" applyBorder="1" applyAlignment="1">
      <alignment horizontal="center" vertical="center" wrapText="1"/>
    </xf>
    <xf numFmtId="0" fontId="6" fillId="0" borderId="0" xfId="0" applyFont="1">
      <alignment vertical="center"/>
    </xf>
    <xf numFmtId="0" fontId="7" fillId="0" borderId="0" xfId="0" applyFont="1">
      <alignment vertical="center"/>
    </xf>
    <xf numFmtId="0" fontId="8" fillId="0" borderId="1" xfId="0" applyFont="1" applyBorder="1" applyAlignment="1">
      <alignment horizontal="center" vertical="center"/>
    </xf>
    <xf numFmtId="0" fontId="8" fillId="0" borderId="0" xfId="0" applyFont="1">
      <alignment vertical="center"/>
    </xf>
    <xf numFmtId="0" fontId="0" fillId="0" borderId="11" xfId="0" applyBorder="1">
      <alignment vertical="center"/>
    </xf>
    <xf numFmtId="0" fontId="0" fillId="0" borderId="12" xfId="0" applyBorder="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49" fontId="0" fillId="0" borderId="21" xfId="0" applyNumberFormat="1" applyBorder="1" applyAlignment="1">
      <alignment horizontal="center" vertical="center" wrapText="1"/>
    </xf>
    <xf numFmtId="0" fontId="0" fillId="0" borderId="24" xfId="0" applyBorder="1" applyAlignment="1">
      <alignment horizontal="center" vertical="center" wrapText="1"/>
    </xf>
    <xf numFmtId="0" fontId="0" fillId="0" borderId="27" xfId="0" applyBorder="1">
      <alignment vertical="center"/>
    </xf>
    <xf numFmtId="0" fontId="0" fillId="0" borderId="28" xfId="0" applyBorder="1">
      <alignment vertical="center"/>
    </xf>
    <xf numFmtId="0" fontId="0" fillId="0" borderId="30" xfId="0" applyBorder="1">
      <alignment vertical="center"/>
    </xf>
    <xf numFmtId="180" fontId="0" fillId="0" borderId="27" xfId="1" applyNumberFormat="1" applyFont="1" applyBorder="1">
      <alignment vertical="center"/>
    </xf>
    <xf numFmtId="180" fontId="0" fillId="0" borderId="28" xfId="1" applyNumberFormat="1" applyFont="1" applyBorder="1">
      <alignment vertical="center"/>
    </xf>
    <xf numFmtId="180" fontId="0" fillId="0" borderId="7" xfId="1" applyNumberFormat="1" applyFont="1" applyBorder="1">
      <alignment vertical="center"/>
    </xf>
    <xf numFmtId="180" fontId="18" fillId="0" borderId="28" xfId="1" applyNumberFormat="1" applyFont="1" applyBorder="1">
      <alignment vertical="center"/>
    </xf>
    <xf numFmtId="180" fontId="0" fillId="0" borderId="30" xfId="1" applyNumberFormat="1" applyFont="1" applyBorder="1">
      <alignment vertical="center"/>
    </xf>
    <xf numFmtId="0" fontId="0" fillId="0" borderId="31" xfId="0" applyBorder="1">
      <alignment vertical="center"/>
    </xf>
    <xf numFmtId="0" fontId="0" fillId="0" borderId="1" xfId="0" applyBorder="1">
      <alignment vertical="center"/>
    </xf>
    <xf numFmtId="0" fontId="0" fillId="0" borderId="32" xfId="0" applyBorder="1">
      <alignment vertical="center"/>
    </xf>
    <xf numFmtId="180" fontId="0" fillId="0" borderId="31" xfId="1" applyNumberFormat="1" applyFont="1" applyBorder="1">
      <alignment vertical="center"/>
    </xf>
    <xf numFmtId="180" fontId="0" fillId="0" borderId="1" xfId="1" applyNumberFormat="1" applyFont="1" applyBorder="1">
      <alignment vertical="center"/>
    </xf>
    <xf numFmtId="180" fontId="18" fillId="0" borderId="1" xfId="1" applyNumberFormat="1" applyFont="1" applyBorder="1">
      <alignment vertical="center"/>
    </xf>
    <xf numFmtId="180" fontId="0" fillId="0" borderId="32" xfId="1" applyNumberFormat="1" applyFont="1" applyBorder="1">
      <alignment vertical="center"/>
    </xf>
    <xf numFmtId="0" fontId="0" fillId="0" borderId="33" xfId="0" applyBorder="1">
      <alignment vertical="center"/>
    </xf>
    <xf numFmtId="0" fontId="0" fillId="0" borderId="23" xfId="0" applyBorder="1">
      <alignment vertical="center"/>
    </xf>
    <xf numFmtId="0" fontId="0" fillId="0" borderId="24" xfId="0" applyBorder="1">
      <alignment vertical="center"/>
    </xf>
    <xf numFmtId="180" fontId="0" fillId="0" borderId="33" xfId="1" applyNumberFormat="1" applyFont="1" applyBorder="1">
      <alignment vertical="center"/>
    </xf>
    <xf numFmtId="180" fontId="0" fillId="0" borderId="23" xfId="1" applyNumberFormat="1" applyFont="1" applyBorder="1">
      <alignment vertical="center"/>
    </xf>
    <xf numFmtId="180" fontId="18" fillId="0" borderId="23" xfId="1" applyNumberFormat="1" applyFont="1" applyBorder="1">
      <alignment vertical="center"/>
    </xf>
    <xf numFmtId="180" fontId="0" fillId="0" borderId="24" xfId="1" applyNumberFormat="1" applyFont="1" applyBorder="1">
      <alignment vertical="center"/>
    </xf>
    <xf numFmtId="0" fontId="0" fillId="5" borderId="28" xfId="0" applyFill="1" applyBorder="1">
      <alignment vertical="center"/>
    </xf>
    <xf numFmtId="0" fontId="0" fillId="5" borderId="1" xfId="0" applyFill="1" applyBorder="1">
      <alignment vertical="center"/>
    </xf>
    <xf numFmtId="0" fontId="0" fillId="5" borderId="23" xfId="0" applyFill="1" applyBorder="1">
      <alignment vertical="center"/>
    </xf>
    <xf numFmtId="0" fontId="0" fillId="5" borderId="7" xfId="0" applyFill="1" applyBorder="1">
      <alignment vertical="center"/>
    </xf>
    <xf numFmtId="0" fontId="0" fillId="0" borderId="36" xfId="0" applyBorder="1">
      <alignment vertical="center"/>
    </xf>
    <xf numFmtId="0" fontId="0" fillId="0" borderId="37" xfId="0" applyBorder="1">
      <alignment vertical="center"/>
    </xf>
    <xf numFmtId="180" fontId="0" fillId="0" borderId="36" xfId="1" applyNumberFormat="1" applyFont="1" applyBorder="1">
      <alignment vertical="center"/>
    </xf>
    <xf numFmtId="180" fontId="18" fillId="0" borderId="7" xfId="1" applyNumberFormat="1" applyFont="1" applyBorder="1">
      <alignment vertical="center"/>
    </xf>
    <xf numFmtId="180" fontId="0" fillId="0" borderId="37" xfId="1" applyNumberFormat="1" applyFont="1" applyBorder="1">
      <alignmen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xf>
    <xf numFmtId="0" fontId="0" fillId="0" borderId="28"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6" borderId="28" xfId="0" applyFill="1" applyBorder="1" applyAlignment="1">
      <alignment horizontal="center" vertical="center"/>
    </xf>
    <xf numFmtId="0" fontId="0" fillId="6" borderId="1" xfId="0" applyFill="1" applyBorder="1" applyAlignment="1">
      <alignment horizontal="center" vertical="center"/>
    </xf>
    <xf numFmtId="0" fontId="0" fillId="6" borderId="23" xfId="0" applyFill="1" applyBorder="1" applyAlignment="1">
      <alignment horizontal="center" vertical="center"/>
    </xf>
    <xf numFmtId="0" fontId="0" fillId="6" borderId="7" xfId="0" applyFill="1" applyBorder="1" applyAlignment="1">
      <alignment horizontal="center" vertical="center"/>
    </xf>
    <xf numFmtId="0" fontId="0" fillId="0" borderId="0" xfId="0" applyAlignment="1">
      <alignment vertical="center" shrinkToFit="1"/>
    </xf>
    <xf numFmtId="0" fontId="0" fillId="0" borderId="20" xfId="0" applyBorder="1" applyAlignment="1">
      <alignment horizontal="center" vertical="center" shrinkToFit="1"/>
    </xf>
    <xf numFmtId="0" fontId="0" fillId="0" borderId="28" xfId="0" applyBorder="1" applyAlignment="1">
      <alignment vertical="center" shrinkToFit="1"/>
    </xf>
    <xf numFmtId="0" fontId="0" fillId="0" borderId="1" xfId="0" applyBorder="1" applyAlignment="1">
      <alignment vertical="center" shrinkToFit="1"/>
    </xf>
    <xf numFmtId="0" fontId="0" fillId="0" borderId="23" xfId="0" applyBorder="1" applyAlignment="1">
      <alignment vertical="center" shrinkToFit="1"/>
    </xf>
    <xf numFmtId="0" fontId="0" fillId="5" borderId="28" xfId="0" applyFill="1" applyBorder="1" applyAlignment="1">
      <alignment vertical="center" shrinkToFit="1"/>
    </xf>
    <xf numFmtId="0" fontId="0" fillId="5" borderId="1" xfId="0" applyFill="1" applyBorder="1" applyAlignment="1">
      <alignment vertical="center" shrinkToFit="1"/>
    </xf>
    <xf numFmtId="0" fontId="0" fillId="5" borderId="23" xfId="0" applyFill="1" applyBorder="1" applyAlignment="1">
      <alignment vertical="center" shrinkToFit="1"/>
    </xf>
    <xf numFmtId="0" fontId="0" fillId="5" borderId="7" xfId="0" applyFill="1" applyBorder="1" applyAlignment="1">
      <alignment vertical="center" shrinkToFit="1"/>
    </xf>
    <xf numFmtId="0" fontId="0" fillId="6" borderId="28" xfId="0" applyFill="1" applyBorder="1" applyAlignment="1">
      <alignment vertical="center" shrinkToFit="1"/>
    </xf>
    <xf numFmtId="0" fontId="0" fillId="6" borderId="1" xfId="0" applyFill="1" applyBorder="1" applyAlignment="1">
      <alignment vertical="center" shrinkToFit="1"/>
    </xf>
    <xf numFmtId="0" fontId="0" fillId="6" borderId="23" xfId="0" applyFill="1" applyBorder="1" applyAlignment="1">
      <alignment vertical="center" shrinkToFit="1"/>
    </xf>
    <xf numFmtId="0" fontId="0" fillId="6" borderId="7" xfId="0" applyFill="1" applyBorder="1" applyAlignment="1">
      <alignment vertical="center" shrinkToFit="1"/>
    </xf>
    <xf numFmtId="0" fontId="0" fillId="0" borderId="28" xfId="0" applyFill="1" applyBorder="1" applyAlignment="1">
      <alignment vertical="center" shrinkToFit="1"/>
    </xf>
    <xf numFmtId="0" fontId="0" fillId="0" borderId="1" xfId="0" applyFill="1" applyBorder="1" applyAlignment="1">
      <alignment vertical="center" shrinkToFit="1"/>
    </xf>
    <xf numFmtId="0" fontId="0" fillId="0" borderId="23" xfId="0" applyFill="1" applyBorder="1" applyAlignment="1">
      <alignment vertical="center" shrinkToFit="1"/>
    </xf>
    <xf numFmtId="0" fontId="0" fillId="0" borderId="0" xfId="0" applyFill="1">
      <alignment vertical="center"/>
    </xf>
    <xf numFmtId="0" fontId="8" fillId="0" borderId="0" xfId="0" applyFont="1" applyBorder="1" applyAlignment="1">
      <alignment horizontal="center" vertical="center"/>
    </xf>
    <xf numFmtId="176" fontId="8" fillId="0" borderId="0" xfId="0" applyNumberFormat="1" applyFont="1" applyBorder="1" applyAlignment="1">
      <alignment horizontal="right" vertical="center"/>
    </xf>
    <xf numFmtId="176" fontId="5" fillId="0" borderId="0" xfId="0" applyNumberFormat="1" applyFont="1" applyBorder="1" applyAlignment="1">
      <alignment horizontal="right" vertical="center"/>
    </xf>
    <xf numFmtId="0" fontId="19" fillId="0" borderId="0" xfId="0" applyFont="1">
      <alignment vertical="center"/>
    </xf>
    <xf numFmtId="0" fontId="8" fillId="3" borderId="1" xfId="0" applyFont="1" applyFill="1" applyBorder="1" applyAlignment="1" applyProtection="1">
      <alignment vertical="center" shrinkToFit="1"/>
      <protection locked="0"/>
    </xf>
    <xf numFmtId="0" fontId="8" fillId="3" borderId="1" xfId="0" applyFont="1" applyFill="1" applyBorder="1" applyAlignment="1" applyProtection="1">
      <alignment horizontal="center" vertical="center" shrinkToFit="1"/>
      <protection locked="0"/>
    </xf>
    <xf numFmtId="0" fontId="15" fillId="0" borderId="1" xfId="0" applyFont="1" applyBorder="1" applyAlignment="1">
      <alignment vertical="center" shrinkToFit="1"/>
    </xf>
    <xf numFmtId="0" fontId="5" fillId="7" borderId="1" xfId="0" applyFont="1" applyFill="1" applyBorder="1" applyAlignment="1">
      <alignment vertical="center" shrinkToFit="1"/>
    </xf>
    <xf numFmtId="0" fontId="5" fillId="2" borderId="1" xfId="0" applyFont="1" applyFill="1" applyBorder="1" applyAlignment="1">
      <alignment vertical="center" shrinkToFit="1"/>
    </xf>
    <xf numFmtId="49" fontId="8" fillId="3" borderId="1" xfId="0" applyNumberFormat="1" applyFont="1" applyFill="1" applyBorder="1" applyAlignment="1" applyProtection="1">
      <alignment horizontal="center" vertical="center" shrinkToFit="1"/>
      <protection locked="0"/>
    </xf>
    <xf numFmtId="181" fontId="7" fillId="0" borderId="0" xfId="0" applyNumberFormat="1" applyFont="1">
      <alignment vertical="center"/>
    </xf>
    <xf numFmtId="0" fontId="24" fillId="0" borderId="4" xfId="0" applyFont="1" applyBorder="1" applyAlignment="1">
      <alignment horizontal="left" vertical="center" shrinkToFit="1"/>
    </xf>
    <xf numFmtId="0" fontId="8" fillId="0" borderId="0" xfId="0" applyFont="1" applyBorder="1" applyAlignment="1">
      <alignment horizontal="center" vertical="center" shrinkToFit="1"/>
    </xf>
    <xf numFmtId="0" fontId="0" fillId="3" borderId="0" xfId="0" applyFill="1">
      <alignment vertical="center"/>
    </xf>
    <xf numFmtId="0" fontId="0" fillId="0" borderId="39" xfId="0" applyBorder="1">
      <alignment vertical="center"/>
    </xf>
    <xf numFmtId="0" fontId="0" fillId="0" borderId="8" xfId="0" applyBorder="1">
      <alignment vertical="center"/>
    </xf>
    <xf numFmtId="0" fontId="0" fillId="0" borderId="42" xfId="0" applyBorder="1">
      <alignment vertical="center"/>
    </xf>
    <xf numFmtId="0" fontId="0" fillId="0" borderId="43" xfId="0" applyBorder="1">
      <alignment vertical="center"/>
    </xf>
    <xf numFmtId="0" fontId="0" fillId="0" borderId="34" xfId="0" applyBorder="1" applyAlignment="1">
      <alignment horizontal="center" vertical="center" wrapText="1"/>
    </xf>
    <xf numFmtId="0" fontId="0" fillId="3" borderId="22" xfId="0" applyFill="1" applyBorder="1" applyAlignment="1">
      <alignment horizontal="center" vertical="center" wrapText="1"/>
    </xf>
    <xf numFmtId="177" fontId="8" fillId="0" borderId="45" xfId="0" applyNumberFormat="1" applyFont="1" applyBorder="1">
      <alignment vertical="center"/>
    </xf>
    <xf numFmtId="179" fontId="8" fillId="0" borderId="45" xfId="0" applyNumberFormat="1" applyFont="1" applyBorder="1">
      <alignment vertical="center"/>
    </xf>
    <xf numFmtId="178" fontId="9" fillId="2" borderId="45" xfId="0" applyNumberFormat="1" applyFont="1" applyFill="1" applyBorder="1" applyAlignment="1">
      <alignment horizontal="right" vertical="center"/>
    </xf>
    <xf numFmtId="177" fontId="8" fillId="0" borderId="4" xfId="0" applyNumberFormat="1" applyFont="1" applyBorder="1" applyAlignment="1">
      <alignment horizontal="right" vertical="center"/>
    </xf>
    <xf numFmtId="0" fontId="0" fillId="4" borderId="9" xfId="0" applyFill="1" applyBorder="1" applyAlignment="1">
      <alignment horizontal="center" vertical="center"/>
    </xf>
    <xf numFmtId="0" fontId="0" fillId="3" borderId="9" xfId="0" applyFill="1" applyBorder="1" applyAlignment="1">
      <alignment horizontal="center" vertical="center" wrapText="1"/>
    </xf>
    <xf numFmtId="0" fontId="15" fillId="0" borderId="48" xfId="0" applyFont="1" applyFill="1" applyBorder="1" applyAlignment="1">
      <alignment horizontal="center" vertical="center"/>
    </xf>
    <xf numFmtId="38" fontId="0" fillId="0" borderId="27" xfId="1" applyFont="1" applyBorder="1">
      <alignment vertical="center"/>
    </xf>
    <xf numFmtId="38" fontId="0" fillId="0" borderId="31" xfId="1" applyFont="1" applyBorder="1">
      <alignment vertical="center"/>
    </xf>
    <xf numFmtId="38" fontId="0" fillId="0" borderId="33" xfId="1" applyFont="1" applyBorder="1">
      <alignment vertical="center"/>
    </xf>
    <xf numFmtId="0" fontId="0" fillId="2" borderId="23" xfId="0" applyFill="1" applyBorder="1" applyAlignment="1">
      <alignment horizontal="center" vertical="center" wrapText="1"/>
    </xf>
    <xf numFmtId="49" fontId="0" fillId="0" borderId="29" xfId="0" applyNumberFormat="1" applyBorder="1" applyAlignment="1">
      <alignment horizontal="center" vertical="center"/>
    </xf>
    <xf numFmtId="49" fontId="0" fillId="0" borderId="3" xfId="0" applyNumberFormat="1" applyBorder="1" applyAlignment="1">
      <alignment horizontal="center" vertical="center"/>
    </xf>
    <xf numFmtId="49" fontId="0" fillId="0" borderId="34" xfId="0" applyNumberFormat="1" applyBorder="1" applyAlignment="1">
      <alignment horizontal="center" vertical="center"/>
    </xf>
    <xf numFmtId="49" fontId="0" fillId="5" borderId="29" xfId="0" applyNumberFormat="1" applyFill="1" applyBorder="1" applyAlignment="1">
      <alignment horizontal="center" vertical="center"/>
    </xf>
    <xf numFmtId="49" fontId="0" fillId="5" borderId="3" xfId="0" applyNumberFormat="1" applyFill="1" applyBorder="1" applyAlignment="1">
      <alignment horizontal="center" vertical="center"/>
    </xf>
    <xf numFmtId="49" fontId="0" fillId="5" borderId="34" xfId="0" applyNumberFormat="1" applyFill="1" applyBorder="1" applyAlignment="1">
      <alignment horizontal="center" vertical="center"/>
    </xf>
    <xf numFmtId="49" fontId="0" fillId="5" borderId="35" xfId="0" applyNumberFormat="1" applyFill="1" applyBorder="1" applyAlignment="1">
      <alignment horizontal="center" vertical="center"/>
    </xf>
    <xf numFmtId="0" fontId="0" fillId="0" borderId="0" xfId="0" applyAlignment="1">
      <alignment horizontal="right" vertical="center"/>
    </xf>
    <xf numFmtId="0" fontId="0" fillId="8" borderId="23" xfId="0" applyFill="1" applyBorder="1" applyAlignment="1">
      <alignment horizontal="center" vertical="center" wrapText="1"/>
    </xf>
    <xf numFmtId="183" fontId="0" fillId="8" borderId="7" xfId="1" applyNumberFormat="1" applyFont="1" applyFill="1" applyBorder="1">
      <alignment vertical="center"/>
    </xf>
    <xf numFmtId="183" fontId="0" fillId="8" borderId="1" xfId="1" applyNumberFormat="1" applyFont="1" applyFill="1" applyBorder="1">
      <alignment vertical="center"/>
    </xf>
    <xf numFmtId="183" fontId="0" fillId="8" borderId="23" xfId="1" applyNumberFormat="1" applyFont="1" applyFill="1" applyBorder="1">
      <alignment vertical="center"/>
    </xf>
    <xf numFmtId="183" fontId="0" fillId="8" borderId="28" xfId="1" applyNumberFormat="1" applyFont="1" applyFill="1" applyBorder="1">
      <alignment vertical="center"/>
    </xf>
    <xf numFmtId="0" fontId="5" fillId="0" borderId="0" xfId="0" applyFont="1" applyBorder="1" applyAlignment="1">
      <alignment horizontal="left" vertical="center"/>
    </xf>
    <xf numFmtId="0" fontId="26" fillId="0" borderId="2" xfId="0" applyFont="1" applyBorder="1" applyAlignment="1">
      <alignment horizontal="left" vertical="center" shrinkToFit="1"/>
    </xf>
    <xf numFmtId="0" fontId="26" fillId="0" borderId="31" xfId="0" applyFont="1" applyFill="1" applyBorder="1" applyAlignment="1" applyProtection="1">
      <alignment horizontal="left" vertical="center" shrinkToFit="1"/>
      <protection locked="0"/>
    </xf>
    <xf numFmtId="176" fontId="26" fillId="0" borderId="32" xfId="0" applyNumberFormat="1" applyFont="1" applyFill="1" applyBorder="1" applyAlignment="1" applyProtection="1">
      <alignment horizontal="right" vertical="center"/>
      <protection locked="0"/>
    </xf>
    <xf numFmtId="176" fontId="26" fillId="0" borderId="32" xfId="0" applyNumberFormat="1" applyFont="1" applyFill="1" applyBorder="1" applyAlignment="1" applyProtection="1">
      <alignment horizontal="right" vertical="center" shrinkToFit="1"/>
      <protection locked="0"/>
    </xf>
    <xf numFmtId="182" fontId="26" fillId="0" borderId="32" xfId="0" applyNumberFormat="1" applyFont="1" applyFill="1" applyBorder="1" applyAlignment="1" applyProtection="1">
      <alignment horizontal="right" vertical="center"/>
      <protection locked="0"/>
    </xf>
    <xf numFmtId="0" fontId="8" fillId="0" borderId="32" xfId="0" applyFont="1" applyBorder="1">
      <alignment vertical="center"/>
    </xf>
    <xf numFmtId="0" fontId="8" fillId="0" borderId="32" xfId="0" applyFont="1" applyBorder="1" applyAlignment="1">
      <alignment vertical="center" shrinkToFit="1"/>
    </xf>
    <xf numFmtId="0" fontId="8" fillId="0" borderId="32" xfId="0" applyFont="1" applyBorder="1" applyAlignment="1">
      <alignment horizontal="right" vertical="center" shrinkToFit="1"/>
    </xf>
    <xf numFmtId="0" fontId="26" fillId="0" borderId="52" xfId="0" applyFont="1" applyBorder="1" applyAlignment="1">
      <alignment horizontal="center" vertical="center" shrinkToFit="1"/>
    </xf>
    <xf numFmtId="0" fontId="26" fillId="0" borderId="53" xfId="0" applyFont="1" applyBorder="1" applyAlignment="1">
      <alignment horizontal="center" vertical="center"/>
    </xf>
    <xf numFmtId="0" fontId="8" fillId="0" borderId="4" xfId="0" applyFont="1" applyBorder="1" applyAlignment="1">
      <alignment horizontal="center" vertical="center" wrapText="1"/>
    </xf>
    <xf numFmtId="176" fontId="26" fillId="0" borderId="53" xfId="0" applyNumberFormat="1" applyFont="1" applyBorder="1" applyAlignment="1">
      <alignment horizontal="right" vertical="center"/>
    </xf>
    <xf numFmtId="0" fontId="0" fillId="0" borderId="22" xfId="0" applyBorder="1" applyAlignment="1">
      <alignment horizontal="center" wrapText="1"/>
    </xf>
    <xf numFmtId="0" fontId="0" fillId="0" borderId="49" xfId="0" applyBorder="1" applyAlignment="1">
      <alignment horizontal="center" wrapText="1"/>
    </xf>
    <xf numFmtId="0" fontId="16" fillId="4" borderId="39" xfId="0" applyFont="1" applyFill="1" applyBorder="1">
      <alignment vertical="center"/>
    </xf>
    <xf numFmtId="0" fontId="16" fillId="4" borderId="8" xfId="0" applyFont="1" applyFill="1" applyBorder="1">
      <alignment vertical="center"/>
    </xf>
    <xf numFmtId="0" fontId="16" fillId="4" borderId="42" xfId="0" applyFont="1" applyFill="1" applyBorder="1">
      <alignment vertical="center"/>
    </xf>
    <xf numFmtId="0" fontId="16" fillId="4" borderId="43" xfId="0" applyFont="1" applyFill="1" applyBorder="1">
      <alignment vertical="center"/>
    </xf>
    <xf numFmtId="0" fontId="5" fillId="3" borderId="31" xfId="0" applyFont="1" applyFill="1" applyBorder="1">
      <alignment vertical="center"/>
    </xf>
    <xf numFmtId="0" fontId="5" fillId="3" borderId="33" xfId="0" applyFont="1" applyFill="1" applyBorder="1">
      <alignment vertical="center"/>
    </xf>
    <xf numFmtId="0" fontId="5" fillId="3" borderId="27" xfId="0" applyFont="1" applyFill="1" applyBorder="1">
      <alignment vertical="center"/>
    </xf>
    <xf numFmtId="0" fontId="5" fillId="3" borderId="36" xfId="0" applyFont="1" applyFill="1" applyBorder="1">
      <alignment vertical="center"/>
    </xf>
    <xf numFmtId="0" fontId="0" fillId="3" borderId="27" xfId="0" applyFill="1" applyBorder="1">
      <alignment vertical="center"/>
    </xf>
    <xf numFmtId="0" fontId="0" fillId="3" borderId="31" xfId="0" applyFill="1" applyBorder="1">
      <alignment vertical="center"/>
    </xf>
    <xf numFmtId="0" fontId="0" fillId="3" borderId="33" xfId="0" applyFill="1" applyBorder="1">
      <alignment vertical="center"/>
    </xf>
    <xf numFmtId="0" fontId="0" fillId="3" borderId="36" xfId="0" applyFill="1" applyBorder="1">
      <alignment vertical="center"/>
    </xf>
    <xf numFmtId="0" fontId="16" fillId="4" borderId="29" xfId="0" applyFont="1" applyFill="1" applyBorder="1">
      <alignment vertical="center"/>
    </xf>
    <xf numFmtId="0" fontId="16" fillId="4" borderId="3" xfId="0" applyFont="1" applyFill="1" applyBorder="1">
      <alignment vertical="center"/>
    </xf>
    <xf numFmtId="0" fontId="16" fillId="4" borderId="34" xfId="0" applyFont="1" applyFill="1" applyBorder="1">
      <alignment vertical="center"/>
    </xf>
    <xf numFmtId="0" fontId="16" fillId="4" borderId="35" xfId="0" applyFont="1" applyFill="1" applyBorder="1">
      <alignment vertical="center"/>
    </xf>
    <xf numFmtId="0" fontId="0" fillId="2" borderId="28" xfId="0" applyFill="1" applyBorder="1">
      <alignment vertical="center"/>
    </xf>
    <xf numFmtId="0" fontId="0" fillId="2" borderId="1" xfId="0" applyFill="1" applyBorder="1">
      <alignment vertical="center"/>
    </xf>
    <xf numFmtId="0" fontId="0" fillId="2" borderId="23" xfId="0" applyFill="1" applyBorder="1">
      <alignment vertical="center"/>
    </xf>
    <xf numFmtId="0" fontId="0" fillId="2" borderId="7" xfId="0" applyFill="1" applyBorder="1">
      <alignment vertical="center"/>
    </xf>
    <xf numFmtId="0" fontId="8" fillId="0" borderId="54" xfId="0" applyFont="1" applyBorder="1" applyAlignment="1">
      <alignment vertical="center" shrinkToFit="1"/>
    </xf>
    <xf numFmtId="0" fontId="26" fillId="0" borderId="50" xfId="0" applyFont="1" applyFill="1" applyBorder="1" applyAlignment="1" applyProtection="1">
      <alignment horizontal="left" vertical="center" shrinkToFit="1"/>
      <protection locked="0"/>
    </xf>
    <xf numFmtId="176" fontId="26" fillId="0" borderId="54" xfId="0" applyNumberFormat="1" applyFont="1" applyFill="1" applyBorder="1" applyAlignment="1" applyProtection="1">
      <alignment horizontal="right" vertical="center"/>
      <protection locked="0"/>
    </xf>
    <xf numFmtId="176" fontId="8" fillId="0" borderId="55" xfId="0" applyNumberFormat="1" applyFont="1" applyBorder="1" applyAlignment="1">
      <alignment horizontal="right" vertical="center"/>
    </xf>
    <xf numFmtId="177" fontId="8" fillId="0" borderId="55" xfId="0" applyNumberFormat="1" applyFont="1" applyBorder="1">
      <alignment vertical="center"/>
    </xf>
    <xf numFmtId="0" fontId="8" fillId="0" borderId="30" xfId="0" applyFont="1" applyBorder="1">
      <alignment vertical="center"/>
    </xf>
    <xf numFmtId="0" fontId="26" fillId="0" borderId="27" xfId="0" applyFont="1" applyFill="1" applyBorder="1" applyAlignment="1" applyProtection="1">
      <alignment horizontal="left" vertical="center" shrinkToFit="1"/>
      <protection locked="0"/>
    </xf>
    <xf numFmtId="176" fontId="26" fillId="0" borderId="30" xfId="0" applyNumberFormat="1" applyFont="1" applyFill="1" applyBorder="1" applyAlignment="1" applyProtection="1">
      <alignment horizontal="right" vertical="center"/>
      <protection locked="0"/>
    </xf>
    <xf numFmtId="177" fontId="8" fillId="0" borderId="44" xfId="0" applyNumberFormat="1" applyFont="1" applyBorder="1">
      <alignment vertical="center"/>
    </xf>
    <xf numFmtId="0" fontId="26" fillId="0" borderId="57" xfId="0" applyFont="1" applyFill="1" applyBorder="1" applyAlignment="1" applyProtection="1">
      <alignment horizontal="left" vertical="center" shrinkToFit="1"/>
    </xf>
    <xf numFmtId="176" fontId="26" fillId="0" borderId="56" xfId="0" applyNumberFormat="1" applyFont="1" applyFill="1" applyBorder="1" applyAlignment="1" applyProtection="1">
      <alignment horizontal="right" vertical="center"/>
    </xf>
    <xf numFmtId="177" fontId="8" fillId="0" borderId="58" xfId="0" applyNumberFormat="1" applyFont="1" applyBorder="1" applyProtection="1">
      <alignment vertical="center"/>
    </xf>
    <xf numFmtId="0" fontId="8" fillId="0" borderId="56" xfId="0" applyFont="1" applyBorder="1" applyAlignment="1" applyProtection="1">
      <alignment horizontal="right" vertical="center" shrinkToFit="1"/>
    </xf>
    <xf numFmtId="0" fontId="27" fillId="0" borderId="22" xfId="0" applyFont="1" applyFill="1" applyBorder="1" applyAlignment="1" applyProtection="1">
      <alignment horizontal="left" vertical="center" shrinkToFit="1"/>
    </xf>
    <xf numFmtId="176" fontId="27" fillId="0" borderId="25" xfId="0" applyNumberFormat="1" applyFont="1" applyFill="1" applyBorder="1" applyAlignment="1" applyProtection="1">
      <alignment horizontal="right" vertical="center"/>
    </xf>
    <xf numFmtId="176" fontId="5" fillId="0" borderId="47" xfId="0" applyNumberFormat="1" applyFont="1" applyBorder="1" applyAlignment="1">
      <alignment horizontal="right" vertical="center"/>
    </xf>
    <xf numFmtId="0" fontId="8" fillId="0" borderId="60" xfId="0" applyFont="1" applyBorder="1" applyAlignment="1" applyProtection="1">
      <alignment horizontal="right" vertical="center"/>
    </xf>
    <xf numFmtId="0" fontId="26" fillId="0" borderId="59" xfId="0" applyFont="1" applyFill="1" applyBorder="1" applyAlignment="1" applyProtection="1">
      <alignment horizontal="left" vertical="center" shrinkToFit="1"/>
    </xf>
    <xf numFmtId="176" fontId="26" fillId="0" borderId="60" xfId="0" applyNumberFormat="1" applyFont="1" applyFill="1" applyBorder="1" applyAlignment="1" applyProtection="1">
      <alignment horizontal="right" vertical="center"/>
    </xf>
    <xf numFmtId="177" fontId="8" fillId="0" borderId="61" xfId="0" applyNumberFormat="1" applyFont="1" applyBorder="1" applyProtection="1">
      <alignment vertical="center"/>
    </xf>
    <xf numFmtId="0" fontId="8" fillId="0" borderId="30" xfId="0" applyFont="1" applyBorder="1" applyAlignment="1">
      <alignment vertical="center" shrinkToFit="1"/>
    </xf>
    <xf numFmtId="0" fontId="8" fillId="0" borderId="62" xfId="0" applyFont="1" applyBorder="1" applyAlignment="1" applyProtection="1">
      <alignment horizontal="right" vertical="center" shrinkToFit="1"/>
    </xf>
    <xf numFmtId="0" fontId="26" fillId="0" borderId="63" xfId="0" applyFont="1" applyFill="1" applyBorder="1" applyAlignment="1" applyProtection="1">
      <alignment horizontal="left" vertical="center" shrinkToFit="1"/>
    </xf>
    <xf numFmtId="176" fontId="26" fillId="0" borderId="62" xfId="0" applyNumberFormat="1" applyFont="1" applyFill="1" applyBorder="1" applyAlignment="1" applyProtection="1">
      <alignment horizontal="right" vertical="center"/>
    </xf>
    <xf numFmtId="177" fontId="8" fillId="0" borderId="64" xfId="0" applyNumberFormat="1" applyFont="1" applyBorder="1" applyProtection="1">
      <alignment vertical="center"/>
    </xf>
    <xf numFmtId="176" fontId="28" fillId="0" borderId="0" xfId="0" applyNumberFormat="1" applyFont="1" applyBorder="1" applyAlignment="1">
      <alignment horizontal="right" vertical="center" shrinkToFit="1"/>
    </xf>
    <xf numFmtId="176" fontId="29" fillId="0" borderId="0" xfId="0" applyNumberFormat="1" applyFont="1" applyBorder="1" applyAlignment="1">
      <alignment horizontal="right" vertical="center" shrinkToFit="1"/>
    </xf>
    <xf numFmtId="0" fontId="0" fillId="5" borderId="20" xfId="0" applyFill="1" applyBorder="1" applyAlignment="1">
      <alignment vertical="center" shrinkToFit="1"/>
    </xf>
    <xf numFmtId="0" fontId="0" fillId="0" borderId="20" xfId="0" applyBorder="1" applyAlignment="1">
      <alignment vertical="center" shrinkToFit="1"/>
    </xf>
    <xf numFmtId="0" fontId="0" fillId="0" borderId="7" xfId="0" applyBorder="1" applyAlignment="1">
      <alignment vertical="center" shrinkToFit="1"/>
    </xf>
    <xf numFmtId="0" fontId="0" fillId="0" borderId="65" xfId="0" applyBorder="1" applyAlignment="1">
      <alignment vertical="center" shrinkToFit="1"/>
    </xf>
    <xf numFmtId="0" fontId="0" fillId="0" borderId="26" xfId="0" applyBorder="1" applyAlignment="1">
      <alignment vertical="center" shrinkToFit="1"/>
    </xf>
    <xf numFmtId="0" fontId="0" fillId="5" borderId="26" xfId="0" applyFill="1" applyBorder="1">
      <alignment vertical="center"/>
    </xf>
    <xf numFmtId="0" fontId="0" fillId="5" borderId="20" xfId="0" applyFill="1" applyBorder="1">
      <alignment vertical="center"/>
    </xf>
    <xf numFmtId="0" fontId="20" fillId="3" borderId="1" xfId="0" applyFont="1" applyFill="1" applyBorder="1" applyAlignment="1" applyProtection="1">
      <alignment vertical="center" wrapText="1"/>
      <protection locked="0"/>
    </xf>
    <xf numFmtId="49" fontId="0" fillId="0" borderId="66" xfId="0" applyNumberFormat="1" applyBorder="1" applyAlignment="1">
      <alignment horizontal="center" vertical="center"/>
    </xf>
    <xf numFmtId="49" fontId="0" fillId="0" borderId="24" xfId="0" applyNumberFormat="1" applyBorder="1" applyAlignment="1">
      <alignment horizontal="center" vertical="center"/>
    </xf>
    <xf numFmtId="49" fontId="0" fillId="0" borderId="19" xfId="0" applyNumberFormat="1" applyBorder="1" applyAlignment="1">
      <alignment horizontal="center" vertical="center"/>
    </xf>
    <xf numFmtId="49" fontId="0" fillId="0" borderId="67" xfId="0" applyNumberFormat="1" applyBorder="1" applyAlignment="1">
      <alignment horizontal="center" vertical="center"/>
    </xf>
    <xf numFmtId="0" fontId="0" fillId="0" borderId="0" xfId="0" applyAlignment="1">
      <alignment horizontal="left"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shrinkToFit="1"/>
    </xf>
    <xf numFmtId="0" fontId="8" fillId="0" borderId="30" xfId="0" applyFont="1" applyBorder="1" applyAlignment="1" applyProtection="1">
      <alignment horizontal="left" vertical="center" shrinkToFit="1"/>
    </xf>
    <xf numFmtId="0" fontId="26" fillId="0" borderId="17" xfId="0" applyFont="1" applyFill="1" applyBorder="1" applyAlignment="1" applyProtection="1">
      <alignment horizontal="left" vertical="center" shrinkToFit="1"/>
      <protection locked="0"/>
    </xf>
    <xf numFmtId="177" fontId="8" fillId="0" borderId="48" xfId="0" applyNumberFormat="1" applyFont="1" applyBorder="1">
      <alignment vertical="center"/>
    </xf>
    <xf numFmtId="0" fontId="8" fillId="0" borderId="24" xfId="0" applyFont="1" applyBorder="1" applyAlignment="1" applyProtection="1">
      <alignment horizontal="left" vertical="center" shrinkToFit="1"/>
    </xf>
    <xf numFmtId="0" fontId="26" fillId="0" borderId="33" xfId="0" applyFont="1" applyFill="1" applyBorder="1" applyAlignment="1" applyProtection="1">
      <alignment horizontal="left" vertical="center" shrinkToFit="1"/>
      <protection locked="0"/>
    </xf>
    <xf numFmtId="176" fontId="26" fillId="0" borderId="25" xfId="0" applyNumberFormat="1" applyFont="1" applyFill="1" applyBorder="1" applyAlignment="1" applyProtection="1">
      <alignment horizontal="right" vertical="center"/>
      <protection locked="0"/>
    </xf>
    <xf numFmtId="177" fontId="8" fillId="0" borderId="68" xfId="0" applyNumberFormat="1" applyFont="1" applyBorder="1">
      <alignment vertical="center"/>
    </xf>
    <xf numFmtId="0" fontId="0" fillId="0" borderId="65" xfId="0" applyFill="1" applyBorder="1" applyAlignment="1">
      <alignment vertical="center" shrinkToFit="1"/>
    </xf>
    <xf numFmtId="0" fontId="8" fillId="0" borderId="52" xfId="0" applyFont="1" applyBorder="1" applyAlignment="1">
      <alignment vertical="center" wrapText="1"/>
    </xf>
    <xf numFmtId="0" fontId="23" fillId="0" borderId="53" xfId="0" applyFont="1" applyBorder="1">
      <alignment vertical="center"/>
    </xf>
    <xf numFmtId="0" fontId="0" fillId="0" borderId="26" xfId="0" applyBorder="1" applyAlignment="1">
      <alignment vertical="center"/>
    </xf>
    <xf numFmtId="0" fontId="0" fillId="0" borderId="6" xfId="0" applyBorder="1" applyAlignment="1">
      <alignment horizontal="center"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0" fillId="0" borderId="0" xfId="0" applyFill="1" applyBorder="1" applyAlignment="1">
      <alignment vertical="center" shrinkToFit="1"/>
    </xf>
    <xf numFmtId="49" fontId="0" fillId="0" borderId="0" xfId="0" applyNumberFormat="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6" fillId="4" borderId="0" xfId="0" applyFont="1" applyFill="1" applyBorder="1">
      <alignment vertical="center"/>
    </xf>
    <xf numFmtId="180" fontId="0" fillId="0" borderId="0" xfId="1" applyNumberFormat="1" applyFont="1" applyBorder="1">
      <alignment vertical="center"/>
    </xf>
    <xf numFmtId="183" fontId="0" fillId="8" borderId="0" xfId="1" applyNumberFormat="1" applyFont="1" applyFill="1" applyBorder="1">
      <alignment vertical="center"/>
    </xf>
    <xf numFmtId="180" fontId="18" fillId="0" borderId="0" xfId="1" applyNumberFormat="1" applyFont="1" applyBorder="1">
      <alignment vertical="center"/>
    </xf>
    <xf numFmtId="0" fontId="0" fillId="0" borderId="20" xfId="0" applyFill="1" applyBorder="1" applyAlignment="1">
      <alignment vertical="center" shrinkToFit="1"/>
    </xf>
    <xf numFmtId="0" fontId="23" fillId="0" borderId="2" xfId="0" applyFont="1" applyBorder="1" applyAlignment="1">
      <alignment horizontal="center" vertical="center" shrinkToFit="1"/>
    </xf>
    <xf numFmtId="0" fontId="23" fillId="0" borderId="1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8" fillId="0" borderId="17" xfId="0" applyFont="1" applyBorder="1" applyAlignment="1">
      <alignment horizontal="left" vertical="center" shrinkToFit="1"/>
    </xf>
    <xf numFmtId="0" fontId="8" fillId="0" borderId="51"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7" xfId="0" applyFont="1" applyBorder="1" applyAlignment="1">
      <alignment horizontal="left" vertical="center" wrapText="1" shrinkToFit="1"/>
    </xf>
    <xf numFmtId="0" fontId="8" fillId="0" borderId="51" xfId="0" applyFont="1" applyBorder="1" applyAlignment="1">
      <alignment horizontal="left" vertical="center" wrapText="1" shrinkToFit="1"/>
    </xf>
    <xf numFmtId="0" fontId="8" fillId="0" borderId="22" xfId="0" applyFont="1" applyBorder="1" applyAlignment="1">
      <alignment horizontal="left" vertical="center" wrapText="1" shrinkToFit="1"/>
    </xf>
    <xf numFmtId="0" fontId="5" fillId="0" borderId="0"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5" xfId="0" applyFont="1" applyBorder="1" applyAlignment="1">
      <alignment horizontal="left" vertical="center" shrinkToFit="1"/>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0" xfId="0" applyBorder="1">
      <alignment vertical="center"/>
    </xf>
    <xf numFmtId="0" fontId="0" fillId="0" borderId="6" xfId="0" applyBorder="1">
      <alignment vertical="center"/>
    </xf>
    <xf numFmtId="0" fontId="0" fillId="0" borderId="26" xfId="0" applyBorder="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horizontal="center" vertical="center" wrapText="1"/>
    </xf>
    <xf numFmtId="0" fontId="0" fillId="0" borderId="25" xfId="0" applyBorder="1" applyAlignment="1">
      <alignment horizontal="center" vertical="center" wrapText="1"/>
    </xf>
    <xf numFmtId="0" fontId="0" fillId="0" borderId="40" xfId="0" applyBorder="1" applyAlignment="1">
      <alignment horizontal="center" vertical="center" wrapText="1"/>
    </xf>
    <xf numFmtId="0" fontId="0" fillId="0" borderId="11" xfId="0" applyBorder="1" applyAlignment="1">
      <alignment horizontal="center" vertical="center" wrapText="1"/>
    </xf>
    <xf numFmtId="0" fontId="0" fillId="0" borderId="41" xfId="0" applyBorder="1" applyAlignment="1">
      <alignment horizontal="center" vertical="center" wrapText="1"/>
    </xf>
    <xf numFmtId="0" fontId="0" fillId="0" borderId="9" xfId="0" applyBorder="1" applyAlignment="1">
      <alignment horizontal="center" vertical="center" shrinkToFit="1"/>
    </xf>
    <xf numFmtId="0" fontId="0" fillId="0" borderId="38" xfId="0" applyBorder="1" applyAlignment="1">
      <alignment horizontal="center" vertical="center" shrinkToFit="1"/>
    </xf>
    <xf numFmtId="0" fontId="0" fillId="0" borderId="10" xfId="0" applyBorder="1" applyAlignment="1">
      <alignment horizontal="center" vertical="center" shrinkToFit="1"/>
    </xf>
    <xf numFmtId="0" fontId="11" fillId="0" borderId="20" xfId="0" applyFont="1" applyBorder="1" applyAlignment="1">
      <alignment horizontal="center" vertical="center" wrapText="1"/>
    </xf>
    <xf numFmtId="0" fontId="11" fillId="0" borderId="26" xfId="0" applyFont="1" applyBorder="1" applyAlignment="1">
      <alignment horizontal="center" vertical="center" wrapText="1"/>
    </xf>
    <xf numFmtId="0" fontId="0" fillId="0" borderId="9" xfId="0" applyBorder="1" applyAlignment="1">
      <alignment horizontal="center" vertical="center" wrapText="1"/>
    </xf>
    <xf numFmtId="0" fontId="0" fillId="0" borderId="22" xfId="0" applyBorder="1" applyAlignment="1">
      <alignment horizontal="center" vertical="center" wrapText="1"/>
    </xf>
    <xf numFmtId="0" fontId="0" fillId="0" borderId="13" xfId="0" applyBorder="1" applyAlignment="1">
      <alignment horizontal="center" vertical="center" wrapText="1"/>
    </xf>
    <xf numFmtId="0" fontId="16" fillId="4" borderId="10"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6" xfId="0" applyFill="1" applyBorder="1" applyAlignment="1">
      <alignment horizontal="center" vertical="center"/>
    </xf>
    <xf numFmtId="0" fontId="0" fillId="0" borderId="17" xfId="0" applyBorder="1" applyAlignment="1">
      <alignment horizontal="center" vertical="center" wrapText="1"/>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0" xfId="0" applyFont="1" applyFill="1" applyBorder="1" applyAlignment="1">
      <alignment horizontal="center" vertical="center"/>
    </xf>
    <xf numFmtId="0" fontId="15" fillId="4" borderId="16" xfId="0" applyFont="1" applyFill="1" applyBorder="1" applyAlignment="1">
      <alignment horizontal="center" vertical="center"/>
    </xf>
    <xf numFmtId="0" fontId="16" fillId="4" borderId="4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vertical="center" wrapText="1"/>
    </xf>
  </cellXfs>
  <cellStyles count="2">
    <cellStyle name="桁区切り" xfId="1" builtinId="6"/>
    <cellStyle name="標準" xfId="0" builtinId="0"/>
  </cellStyles>
  <dxfs count="62">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theme="8" tint="0.79998168889431442"/>
        </patternFill>
      </fill>
    </dxf>
    <dxf>
      <fill>
        <patternFill>
          <bgColor theme="8" tint="0.79998168889431442"/>
        </patternFill>
      </fill>
    </dxf>
    <dxf>
      <fill>
        <patternFill>
          <bgColor rgb="FF99FF99"/>
        </patternFill>
      </fill>
    </dxf>
    <dxf>
      <fill>
        <patternFill>
          <bgColor rgb="FF99FF99"/>
        </patternFill>
      </fill>
    </dxf>
    <dxf>
      <fill>
        <patternFill>
          <bgColor theme="8" tint="0.79998168889431442"/>
        </patternFill>
      </fill>
    </dxf>
    <dxf>
      <fill>
        <patternFill>
          <bgColor theme="8" tint="0.79998168889431442"/>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fgColor theme="0"/>
          <bgColor rgb="FF99FF99"/>
        </patternFill>
      </fill>
    </dxf>
    <dxf>
      <fill>
        <patternFill>
          <bgColor theme="9" tint="0.59996337778862885"/>
        </patternFill>
      </fill>
    </dxf>
    <dxf>
      <fill>
        <patternFill>
          <bgColor theme="8" tint="0.39994506668294322"/>
        </patternFill>
      </fill>
    </dxf>
    <dxf>
      <fill>
        <patternFill>
          <bgColor theme="8" tint="0.59996337778862885"/>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theme="8" tint="0.79998168889431442"/>
        </patternFill>
      </fill>
    </dxf>
    <dxf>
      <fill>
        <patternFill>
          <bgColor theme="8" tint="0.79998168889431442"/>
        </patternFill>
      </fill>
    </dxf>
    <dxf>
      <fill>
        <patternFill>
          <bgColor rgb="FF99FF99"/>
        </patternFill>
      </fill>
    </dxf>
    <dxf>
      <fill>
        <patternFill>
          <bgColor rgb="FF99FF99"/>
        </patternFill>
      </fill>
    </dxf>
    <dxf>
      <fill>
        <patternFill>
          <bgColor theme="8" tint="0.79998168889431442"/>
        </patternFill>
      </fill>
    </dxf>
    <dxf>
      <fill>
        <patternFill>
          <bgColor theme="8" tint="0.79998168889431442"/>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fgColor theme="0"/>
          <bgColor rgb="FF99FF99"/>
        </patternFill>
      </fill>
    </dxf>
    <dxf>
      <fill>
        <patternFill>
          <bgColor theme="9" tint="0.59996337778862885"/>
        </patternFill>
      </fill>
    </dxf>
    <dxf>
      <fill>
        <patternFill>
          <bgColor theme="8" tint="0.39994506668294322"/>
        </patternFill>
      </fill>
    </dxf>
    <dxf>
      <fill>
        <patternFill>
          <bgColor theme="8" tint="0.59996337778862885"/>
        </patternFill>
      </fill>
    </dxf>
  </dxfs>
  <tableStyles count="0" defaultTableStyle="TableStyleMedium2" defaultPivotStyle="PivotStyleLight16"/>
  <colors>
    <mruColors>
      <color rgb="FF99FF99"/>
      <color rgb="FFCCFFCC"/>
      <color rgb="FF66FF66"/>
      <color rgb="FF66FF99"/>
      <color rgb="FF99FF66"/>
      <color rgb="FFFF99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939800</xdr:colOff>
      <xdr:row>10</xdr:row>
      <xdr:rowOff>25400</xdr:rowOff>
    </xdr:from>
    <xdr:to>
      <xdr:col>3</xdr:col>
      <xdr:colOff>444500</xdr:colOff>
      <xdr:row>13</xdr:row>
      <xdr:rowOff>177800</xdr:rowOff>
    </xdr:to>
    <xdr:sp macro="" textlink="">
      <xdr:nvSpPr>
        <xdr:cNvPr id="2" name="四角形吹き出し 1"/>
        <xdr:cNvSpPr/>
      </xdr:nvSpPr>
      <xdr:spPr>
        <a:xfrm>
          <a:off x="4953000" y="4318000"/>
          <a:ext cx="2768600" cy="1092200"/>
        </a:xfrm>
        <a:prstGeom prst="wedgeRectCallout">
          <a:avLst>
            <a:gd name="adj1" fmla="val -25913"/>
            <a:gd name="adj2" fmla="val 76661"/>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認定書別添に記載の範囲でご記入下さい。</a:t>
          </a:r>
        </a:p>
      </xdr:txBody>
    </xdr:sp>
    <xdr:clientData/>
  </xdr:twoCellAnchor>
  <xdr:twoCellAnchor>
    <xdr:from>
      <xdr:col>1</xdr:col>
      <xdr:colOff>1282700</xdr:colOff>
      <xdr:row>0</xdr:row>
      <xdr:rowOff>190500</xdr:rowOff>
    </xdr:from>
    <xdr:to>
      <xdr:col>2</xdr:col>
      <xdr:colOff>2006600</xdr:colOff>
      <xdr:row>2</xdr:row>
      <xdr:rowOff>254000</xdr:rowOff>
    </xdr:to>
    <xdr:sp macro="" textlink="">
      <xdr:nvSpPr>
        <xdr:cNvPr id="3" name="四角形吹き出し 2"/>
        <xdr:cNvSpPr/>
      </xdr:nvSpPr>
      <xdr:spPr>
        <a:xfrm>
          <a:off x="3022600" y="190500"/>
          <a:ext cx="2997200" cy="1143000"/>
        </a:xfrm>
        <a:prstGeom prst="wedgeRectCallout">
          <a:avLst>
            <a:gd name="adj1" fmla="val -34609"/>
            <a:gd name="adj2" fmla="val 78893"/>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共同認定を使用して、新たに製造する場合は、空欄のままで構いません。</a:t>
          </a:r>
        </a:p>
      </xdr:txBody>
    </xdr:sp>
    <xdr:clientData/>
  </xdr:twoCellAnchor>
  <xdr:twoCellAnchor>
    <xdr:from>
      <xdr:col>4</xdr:col>
      <xdr:colOff>0</xdr:colOff>
      <xdr:row>2</xdr:row>
      <xdr:rowOff>342900</xdr:rowOff>
    </xdr:from>
    <xdr:to>
      <xdr:col>5</xdr:col>
      <xdr:colOff>1346200</xdr:colOff>
      <xdr:row>5</xdr:row>
      <xdr:rowOff>76200</xdr:rowOff>
    </xdr:to>
    <xdr:sp macro="" textlink="">
      <xdr:nvSpPr>
        <xdr:cNvPr id="4" name="角丸四角形 3"/>
        <xdr:cNvSpPr/>
      </xdr:nvSpPr>
      <xdr:spPr>
        <a:xfrm>
          <a:off x="8255000" y="1422400"/>
          <a:ext cx="2743200" cy="1193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5400"/>
            <a:t>記入例</a:t>
          </a:r>
        </a:p>
      </xdr:txBody>
    </xdr:sp>
    <xdr:clientData/>
  </xdr:twoCellAnchor>
  <xdr:twoCellAnchor>
    <xdr:from>
      <xdr:col>4</xdr:col>
      <xdr:colOff>88900</xdr:colOff>
      <xdr:row>10</xdr:row>
      <xdr:rowOff>25400</xdr:rowOff>
    </xdr:from>
    <xdr:to>
      <xdr:col>5</xdr:col>
      <xdr:colOff>1765300</xdr:colOff>
      <xdr:row>13</xdr:row>
      <xdr:rowOff>114300</xdr:rowOff>
    </xdr:to>
    <xdr:sp macro="" textlink="">
      <xdr:nvSpPr>
        <xdr:cNvPr id="5" name="四角形吹き出し 4"/>
        <xdr:cNvSpPr/>
      </xdr:nvSpPr>
      <xdr:spPr>
        <a:xfrm>
          <a:off x="8343900" y="4318000"/>
          <a:ext cx="3073400" cy="1028700"/>
        </a:xfrm>
        <a:prstGeom prst="wedgeRectCallout">
          <a:avLst>
            <a:gd name="adj1" fmla="val -61904"/>
            <a:gd name="adj2" fmla="val 84722"/>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「組成」の欄に記入があるものは、全てご記入下さい。</a:t>
          </a:r>
        </a:p>
      </xdr:txBody>
    </xdr:sp>
    <xdr:clientData/>
  </xdr:twoCellAnchor>
  <xdr:twoCellAnchor>
    <xdr:from>
      <xdr:col>4</xdr:col>
      <xdr:colOff>1333500</xdr:colOff>
      <xdr:row>28</xdr:row>
      <xdr:rowOff>88900</xdr:rowOff>
    </xdr:from>
    <xdr:to>
      <xdr:col>5</xdr:col>
      <xdr:colOff>2108200</xdr:colOff>
      <xdr:row>32</xdr:row>
      <xdr:rowOff>0</xdr:rowOff>
    </xdr:to>
    <xdr:sp macro="" textlink="">
      <xdr:nvSpPr>
        <xdr:cNvPr id="6" name="四角形吹き出し 5"/>
        <xdr:cNvSpPr/>
      </xdr:nvSpPr>
      <xdr:spPr>
        <a:xfrm>
          <a:off x="9588500" y="11188700"/>
          <a:ext cx="2171700" cy="1435100"/>
        </a:xfrm>
        <a:prstGeom prst="wedgeRectCallout">
          <a:avLst>
            <a:gd name="adj1" fmla="val -169312"/>
            <a:gd name="adj2" fmla="val 63347"/>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水酸化アルミニウム紙等無機質紙を使用する場合は、ご記入下さい。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6"/>
  <sheetViews>
    <sheetView view="pageBreakPreview" zoomScaleNormal="100" zoomScaleSheetLayoutView="100" workbookViewId="0">
      <selection activeCell="D24" sqref="D24"/>
    </sheetView>
  </sheetViews>
  <sheetFormatPr defaultRowHeight="13.5"/>
  <cols>
    <col min="1" max="1" width="5.875" customWidth="1"/>
    <col min="2" max="2" width="6.25" customWidth="1"/>
  </cols>
  <sheetData>
    <row r="2" spans="1:4">
      <c r="A2" t="s">
        <v>85</v>
      </c>
    </row>
    <row r="4" spans="1:4">
      <c r="B4" t="s">
        <v>110</v>
      </c>
      <c r="C4" t="s">
        <v>111</v>
      </c>
    </row>
    <row r="5" spans="1:4">
      <c r="C5" t="s">
        <v>116</v>
      </c>
    </row>
    <row r="6" spans="1:4">
      <c r="C6" t="s">
        <v>115</v>
      </c>
    </row>
    <row r="7" spans="1:4">
      <c r="C7" t="s">
        <v>118</v>
      </c>
    </row>
    <row r="8" spans="1:4">
      <c r="C8" t="s">
        <v>117</v>
      </c>
    </row>
    <row r="10" spans="1:4">
      <c r="B10" t="s">
        <v>112</v>
      </c>
    </row>
    <row r="11" spans="1:4">
      <c r="B11" s="112" t="s">
        <v>113</v>
      </c>
      <c r="C11" t="s">
        <v>86</v>
      </c>
    </row>
    <row r="12" spans="1:4">
      <c r="B12" s="112"/>
    </row>
    <row r="13" spans="1:4">
      <c r="B13" s="112" t="s">
        <v>114</v>
      </c>
      <c r="C13" t="s">
        <v>88</v>
      </c>
    </row>
    <row r="14" spans="1:4">
      <c r="B14" s="112"/>
      <c r="D14" t="s">
        <v>87</v>
      </c>
    </row>
    <row r="15" spans="1:4">
      <c r="C15" t="s">
        <v>92</v>
      </c>
    </row>
    <row r="16" spans="1:4">
      <c r="C16" t="s">
        <v>119</v>
      </c>
    </row>
    <row r="17" spans="2:8">
      <c r="D17" t="s">
        <v>89</v>
      </c>
    </row>
    <row r="18" spans="2:8">
      <c r="C18" s="87" t="s">
        <v>126</v>
      </c>
      <c r="D18" s="87"/>
      <c r="E18" s="87"/>
      <c r="F18" s="87"/>
      <c r="G18" s="87"/>
      <c r="H18" s="87"/>
    </row>
    <row r="19" spans="2:8">
      <c r="D19" t="s">
        <v>89</v>
      </c>
    </row>
    <row r="20" spans="2:8">
      <c r="C20" t="s">
        <v>93</v>
      </c>
    </row>
    <row r="22" spans="2:8">
      <c r="B22" s="112" t="s">
        <v>190</v>
      </c>
      <c r="C22" t="s">
        <v>191</v>
      </c>
    </row>
    <row r="23" spans="2:8">
      <c r="B23" s="112"/>
      <c r="D23" t="s">
        <v>192</v>
      </c>
    </row>
    <row r="24" spans="2:8">
      <c r="C24" s="192" t="s">
        <v>193</v>
      </c>
    </row>
    <row r="25" spans="2:8">
      <c r="C25" s="192"/>
    </row>
    <row r="26" spans="2:8">
      <c r="B26" t="s">
        <v>90</v>
      </c>
      <c r="C26" t="s">
        <v>109</v>
      </c>
    </row>
  </sheetData>
  <phoneticPr fontId="25"/>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243"/>
  <sheetViews>
    <sheetView showZeros="0" view="pageBreakPreview" zoomScale="75" zoomScaleNormal="70" zoomScaleSheetLayoutView="75" workbookViewId="0">
      <pane ySplit="6" topLeftCell="A7" activePane="bottomLeft" state="frozen"/>
      <selection pane="bottomLeft" activeCell="F2" sqref="F2"/>
    </sheetView>
  </sheetViews>
  <sheetFormatPr defaultRowHeight="13.5"/>
  <cols>
    <col min="1" max="1" width="22.75" style="2" customWidth="1"/>
    <col min="2" max="2" width="29.75" style="2" customWidth="1"/>
    <col min="3" max="3" width="42.75" style="2" customWidth="1"/>
    <col min="4" max="4" width="12.75" style="2" bestFit="1" customWidth="1"/>
    <col min="5" max="5" width="18.25" style="2" bestFit="1" customWidth="1"/>
    <col min="6" max="6" width="31.75" style="2" customWidth="1"/>
    <col min="7" max="7" width="16.625" style="2" customWidth="1"/>
    <col min="8" max="8" width="12.375" style="2" customWidth="1"/>
    <col min="9" max="16384" width="9" style="2"/>
  </cols>
  <sheetData>
    <row r="1" spans="1:11" ht="34.5" customHeight="1">
      <c r="E1" s="6" t="s">
        <v>58</v>
      </c>
      <c r="F1" s="84">
        <f ca="1">TODAY()</f>
        <v>42789</v>
      </c>
    </row>
    <row r="2" spans="1:11" ht="50.25" customHeight="1">
      <c r="A2" s="5" t="s">
        <v>4</v>
      </c>
      <c r="D2" s="221" t="s">
        <v>62</v>
      </c>
      <c r="E2" s="222"/>
      <c r="F2" s="187" t="s">
        <v>261</v>
      </c>
    </row>
    <row r="3" spans="1:11" ht="38.25" customHeight="1">
      <c r="A3" s="1"/>
    </row>
    <row r="4" spans="1:11" ht="30.75" customHeight="1">
      <c r="A4" s="7" t="s">
        <v>3</v>
      </c>
      <c r="B4" s="4" t="s">
        <v>260</v>
      </c>
      <c r="C4" s="7" t="s">
        <v>2</v>
      </c>
    </row>
    <row r="5" spans="1:11" ht="45.75" customHeight="1">
      <c r="A5" s="78" t="s">
        <v>205</v>
      </c>
      <c r="B5" s="83"/>
      <c r="C5" s="79"/>
      <c r="D5" s="8"/>
      <c r="E5" s="8"/>
      <c r="F5" s="8"/>
      <c r="G5" s="8"/>
    </row>
    <row r="6" spans="1:11" ht="34.5" customHeight="1"/>
    <row r="7" spans="1:11" ht="27.95" customHeight="1">
      <c r="A7" s="6" t="s">
        <v>5</v>
      </c>
    </row>
    <row r="8" spans="1:11" ht="24.75" customHeight="1">
      <c r="B8" s="80" t="str">
        <f>C8</f>
        <v>化粧：ﾌｨﾙﾑなし</v>
      </c>
      <c r="C8" s="8" t="str">
        <f>VLOOKUP($F$2,共同認定一覧!$D:$BD,34,FALSE)</f>
        <v>化粧：ﾌｨﾙﾑなし</v>
      </c>
    </row>
    <row r="9" spans="1:11" ht="24.75" customHeight="1">
      <c r="B9" s="80">
        <f>C9</f>
        <v>0</v>
      </c>
      <c r="C9" s="8">
        <f>VLOOKUP($F$2,共同認定一覧!$D:$BD,35,FALSE)</f>
        <v>0</v>
      </c>
    </row>
    <row r="10" spans="1:11" ht="24.75" customHeight="1">
      <c r="B10" s="80" t="str">
        <f>C10</f>
        <v>化粧：合成樹脂あり、またはなし</v>
      </c>
      <c r="C10" s="8" t="str">
        <f>VLOOKUP($F$2,共同認定一覧!$D:$BD,36,FALSE)</f>
        <v>化粧：合成樹脂あり、またはなし</v>
      </c>
    </row>
    <row r="11" spans="1:11" ht="24.75" customHeight="1">
      <c r="B11" s="81"/>
      <c r="C11" s="8" t="s">
        <v>10</v>
      </c>
    </row>
    <row r="12" spans="1:11" ht="24.75" customHeight="1">
      <c r="B12" s="82"/>
      <c r="C12" s="8" t="s">
        <v>11</v>
      </c>
    </row>
    <row r="13" spans="1:11" ht="24" customHeight="1"/>
    <row r="14" spans="1:11" ht="27.95" customHeight="1" thickBot="1">
      <c r="A14" s="6" t="s">
        <v>6</v>
      </c>
    </row>
    <row r="15" spans="1:11" ht="44.25" customHeight="1" thickBot="1">
      <c r="A15" s="225" t="s">
        <v>0</v>
      </c>
      <c r="B15" s="226"/>
      <c r="C15" s="127" t="s">
        <v>7</v>
      </c>
      <c r="D15" s="128" t="s">
        <v>63</v>
      </c>
      <c r="E15" s="129" t="s">
        <v>91</v>
      </c>
      <c r="F15" s="86"/>
      <c r="G15" s="74"/>
    </row>
    <row r="16" spans="1:11" ht="30" customHeight="1">
      <c r="A16" s="223" t="s">
        <v>12</v>
      </c>
      <c r="B16" s="158">
        <f>VLOOKUP($F$2,共同認定一覧!$D:$BD,37,FALSE)</f>
        <v>0</v>
      </c>
      <c r="C16" s="159"/>
      <c r="D16" s="160"/>
      <c r="E16" s="161">
        <f>VLOOKUP($F$2,共同認定一覧!$D:$AH,15,FALSE)</f>
        <v>0</v>
      </c>
      <c r="F16" s="178" t="str">
        <f>IF(E16&lt;D16,"上限ｵｰﾊﾞｰ","")</f>
        <v/>
      </c>
      <c r="G16" s="75"/>
      <c r="H16" s="2" t="s">
        <v>99</v>
      </c>
      <c r="K16" s="2" t="str">
        <f>共同認定一覧!D7</f>
        <v>QM-0803-A</v>
      </c>
    </row>
    <row r="17" spans="1:11" ht="30" customHeight="1">
      <c r="A17" s="224"/>
      <c r="B17" s="124" t="str">
        <f>VLOOKUP($F$2,共同認定一覧!$D:$BD,38,FALSE)</f>
        <v>合成樹脂</v>
      </c>
      <c r="C17" s="120"/>
      <c r="D17" s="121"/>
      <c r="E17" s="94">
        <f>VLOOKUP($F$2,共同認定一覧!$D:$AH,16,FALSE)</f>
        <v>10</v>
      </c>
      <c r="F17" s="178" t="str">
        <f>IF(E17&lt;D17,"上限ｵｰﾊﾞｰ","")</f>
        <v/>
      </c>
      <c r="G17" s="75"/>
      <c r="H17" s="2" t="s">
        <v>100</v>
      </c>
      <c r="K17" s="2" t="str">
        <f>共同認定一覧!D8</f>
        <v>QM-0803-A#</v>
      </c>
    </row>
    <row r="18" spans="1:11" ht="30" customHeight="1">
      <c r="A18" s="224"/>
      <c r="B18" s="124">
        <f>VLOOKUP($F$2,共同認定一覧!$D:$BD,39,FALSE)</f>
        <v>0</v>
      </c>
      <c r="C18" s="120"/>
      <c r="D18" s="122"/>
      <c r="E18" s="94" t="str">
        <f>IF(B18="印刷ｲﾝｷ",VLOOKUP($F$2,共同認定一覧!$D:$AH,16,FALSE),"")</f>
        <v/>
      </c>
      <c r="F18" s="178" t="str">
        <f t="shared" ref="F18:F37" si="0">IF(E18&lt;D18,"上限ｵｰﾊﾞｰ","")</f>
        <v/>
      </c>
      <c r="G18" s="75"/>
      <c r="H18" s="2" t="s">
        <v>101</v>
      </c>
      <c r="K18" s="2" t="str">
        <f>共同認定一覧!D9</f>
        <v>QM-0803-B</v>
      </c>
    </row>
    <row r="19" spans="1:11" ht="30" customHeight="1" thickBot="1">
      <c r="A19" s="224"/>
      <c r="B19" s="153" t="str">
        <f>VLOOKUP($F$2,共同認定一覧!$D:$BD,40,FALSE)</f>
        <v>無機質系充てん剤・無機質系顔料・添加剤</v>
      </c>
      <c r="C19" s="154"/>
      <c r="D19" s="155"/>
      <c r="E19" s="156"/>
      <c r="F19" s="178"/>
      <c r="G19" s="75"/>
      <c r="K19" s="2" t="str">
        <f>共同認定一覧!D10</f>
        <v>QM-0803-B#</v>
      </c>
    </row>
    <row r="20" spans="1:11" ht="30" customHeight="1" thickTop="1" thickBot="1">
      <c r="A20" s="224"/>
      <c r="B20" s="169" t="s">
        <v>104</v>
      </c>
      <c r="C20" s="170"/>
      <c r="D20" s="171">
        <f>SUM(D16:D18)</f>
        <v>0</v>
      </c>
      <c r="E20" s="172">
        <f>VLOOKUP($F$2,共同認定一覧!$D:$AH,14,FALSE)</f>
        <v>10</v>
      </c>
      <c r="F20" s="178" t="str">
        <f t="shared" si="0"/>
        <v/>
      </c>
      <c r="G20" s="75"/>
      <c r="K20" s="2" t="str">
        <f>共同認定一覧!D11</f>
        <v>QM-0803-C</v>
      </c>
    </row>
    <row r="21" spans="1:11" ht="30" customHeight="1">
      <c r="A21" s="227" t="s">
        <v>137</v>
      </c>
      <c r="B21" s="173" t="str">
        <f>VLOOKUP($F$2,共同認定一覧!$D:$BD,41,FALSE)</f>
        <v>塩化ﾋﾞﾆﾙ樹脂(合成樹脂ｲﾝｷを含む)</v>
      </c>
      <c r="C21" s="159"/>
      <c r="D21" s="160"/>
      <c r="E21" s="161">
        <f>VLOOKUP($F$2,共同認定一覧!$D:$AH,23,FALSE)</f>
        <v>48.507462686567166</v>
      </c>
      <c r="F21" s="178" t="str">
        <f t="shared" si="0"/>
        <v/>
      </c>
      <c r="G21" s="75"/>
      <c r="K21" s="2" t="str">
        <f>共同認定一覧!D12</f>
        <v>QM-0803-C#</v>
      </c>
    </row>
    <row r="22" spans="1:11" ht="30" customHeight="1">
      <c r="A22" s="228"/>
      <c r="B22" s="126" t="str">
        <f>VLOOKUP($F$2,共同認定一覧!$D:$BD,42,FALSE)</f>
        <v>(合成樹脂ｲﾝｷ)</v>
      </c>
      <c r="C22" s="120"/>
      <c r="D22" s="123"/>
      <c r="E22" s="95">
        <f>VLOOKUP($F$2,共同認定一覧!$D:$AH,24,FALSE)</f>
        <v>3.5</v>
      </c>
      <c r="F22" s="178" t="str">
        <f t="shared" si="0"/>
        <v/>
      </c>
      <c r="G22" s="75"/>
      <c r="K22" s="2" t="str">
        <f>共同認定一覧!D13</f>
        <v>QM-0808-E</v>
      </c>
    </row>
    <row r="23" spans="1:11" ht="30" customHeight="1">
      <c r="A23" s="228"/>
      <c r="B23" s="125" t="str">
        <f>VLOOKUP($F$2,共同認定一覧!$D:$BD,43,FALSE)</f>
        <v>可塑剤+減粘剤</v>
      </c>
      <c r="C23" s="120"/>
      <c r="D23" s="121"/>
      <c r="E23" s="94">
        <f>VLOOKUP($F$2,共同認定一覧!$D:$AH,25,FALSE)</f>
        <v>23.3</v>
      </c>
      <c r="F23" s="178" t="str">
        <f t="shared" si="0"/>
        <v/>
      </c>
      <c r="G23" s="75"/>
      <c r="K23" s="2" t="str">
        <f>共同認定一覧!D14</f>
        <v>QM-0808-E#</v>
      </c>
    </row>
    <row r="24" spans="1:11" ht="30" customHeight="1">
      <c r="A24" s="228"/>
      <c r="B24" s="126" t="str">
        <f>VLOOKUP($F$2,共同認定一覧!$D:$BD,44,FALSE)</f>
        <v>(減粘剤(ｶﾙﾎﾞﾝ酸ｴｽﾃﾙ系))</v>
      </c>
      <c r="C24" s="120"/>
      <c r="D24" s="123"/>
      <c r="E24" s="95">
        <f>VLOOKUP($F$2,共同認定一覧!$D:$AH,26,FALSE)</f>
        <v>3.5</v>
      </c>
      <c r="F24" s="178" t="str">
        <f t="shared" si="0"/>
        <v/>
      </c>
      <c r="G24" s="75"/>
      <c r="K24" s="2" t="str">
        <f>共同認定一覧!D15</f>
        <v>QM-0808-F</v>
      </c>
    </row>
    <row r="25" spans="1:11" ht="30" customHeight="1">
      <c r="A25" s="228"/>
      <c r="B25" s="125" t="str">
        <f>VLOOKUP($F$2,共同認定一覧!$D:$BD,45,FALSE)</f>
        <v>無機質系充てん剤・無機質系顔料・無機質系添加剤</v>
      </c>
      <c r="C25" s="120"/>
      <c r="D25" s="121"/>
      <c r="E25" s="96">
        <f>VLOOKUP($F$2,共同認定一覧!$D:$AH,27,FALSE)</f>
        <v>4</v>
      </c>
      <c r="F25" s="178" t="str">
        <f>IF(E25&gt;D25,"下限未満","")</f>
        <v>下限未満</v>
      </c>
      <c r="G25" s="75"/>
      <c r="K25" s="2" t="str">
        <f>共同認定一覧!D16</f>
        <v>QM-0808-F#</v>
      </c>
    </row>
    <row r="26" spans="1:11" ht="30" customHeight="1">
      <c r="A26" s="228"/>
      <c r="B26" s="125" t="str">
        <f>VLOOKUP($F$2,共同認定一覧!$D:$BD,46,FALSE)</f>
        <v>有機質系発泡剤</v>
      </c>
      <c r="C26" s="120"/>
      <c r="D26" s="121"/>
      <c r="E26" s="94">
        <f>VLOOKUP($F$2,共同認定一覧!$D:$AH,28,FALSE)</f>
        <v>2.1</v>
      </c>
      <c r="F26" s="178" t="str">
        <f t="shared" si="0"/>
        <v/>
      </c>
      <c r="G26" s="75"/>
      <c r="K26" s="2" t="str">
        <f>共同認定一覧!D17</f>
        <v>QM-0804-A#</v>
      </c>
    </row>
    <row r="27" spans="1:11" ht="30" customHeight="1">
      <c r="A27" s="228"/>
      <c r="B27" s="125" t="str">
        <f>VLOOKUP($F$2,共同認定一覧!$D:$BD,47,FALSE)</f>
        <v>有機質系安定剤</v>
      </c>
      <c r="C27" s="120"/>
      <c r="D27" s="121"/>
      <c r="E27" s="94">
        <f>VLOOKUP($F$2,共同認定一覧!$D:$AH,29,FALSE)</f>
        <v>1.6</v>
      </c>
      <c r="F27" s="178" t="str">
        <f t="shared" si="0"/>
        <v/>
      </c>
      <c r="G27" s="75"/>
      <c r="K27" s="2" t="str">
        <f>共同認定一覧!D18</f>
        <v>QM-0804-B#</v>
      </c>
    </row>
    <row r="28" spans="1:11" ht="30" customHeight="1">
      <c r="A28" s="228"/>
      <c r="B28" s="125" t="str">
        <f>VLOOKUP($F$2,共同認定一覧!$D:$BD,48,FALSE)</f>
        <v>有機質系顔料</v>
      </c>
      <c r="C28" s="120"/>
      <c r="D28" s="121"/>
      <c r="E28" s="94">
        <f>VLOOKUP($F$2,共同認定一覧!$D:$AH,30,FALSE)</f>
        <v>1.4</v>
      </c>
      <c r="F28" s="178" t="str">
        <f t="shared" si="0"/>
        <v/>
      </c>
      <c r="G28" s="75"/>
      <c r="K28" s="2" t="str">
        <f>共同認定一覧!D19</f>
        <v>QM-0804-C#</v>
      </c>
    </row>
    <row r="29" spans="1:11" ht="30" customHeight="1" thickBot="1">
      <c r="A29" s="228"/>
      <c r="B29" s="153" t="str">
        <f>VLOOKUP($F$2,共同認定一覧!$D:$BD,49,FALSE)</f>
        <v>添加剤(防かび剤、抗菌剤、機能性付加剤)</v>
      </c>
      <c r="C29" s="154"/>
      <c r="D29" s="155"/>
      <c r="E29" s="157">
        <f>VLOOKUP($F$2,共同認定一覧!$D:$AH,31,FALSE)</f>
        <v>1.1000000000000001</v>
      </c>
      <c r="F29" s="178" t="str">
        <f t="shared" si="0"/>
        <v/>
      </c>
      <c r="G29" s="75"/>
      <c r="K29" s="2" t="str">
        <f>共同認定一覧!D20</f>
        <v>QM-0882-A#</v>
      </c>
    </row>
    <row r="30" spans="1:11" ht="30" customHeight="1" thickTop="1" thickBot="1">
      <c r="A30" s="228"/>
      <c r="B30" s="165" t="s">
        <v>103</v>
      </c>
      <c r="C30" s="162"/>
      <c r="D30" s="163">
        <f>SUM(D21,D23,D26:D29)</f>
        <v>0</v>
      </c>
      <c r="E30" s="164">
        <f>VLOOKUP($F$2,共同認定一覧!$D:$AH,17,FALSE)</f>
        <v>65</v>
      </c>
      <c r="F30" s="178" t="str">
        <f t="shared" si="0"/>
        <v/>
      </c>
      <c r="G30" s="75"/>
      <c r="K30" s="2" t="str">
        <f>共同認定一覧!D21</f>
        <v>QM-0882-B#</v>
      </c>
    </row>
    <row r="31" spans="1:11" ht="30" customHeight="1" thickTop="1" thickBot="1">
      <c r="A31" s="229"/>
      <c r="B31" s="174" t="s">
        <v>102</v>
      </c>
      <c r="C31" s="175"/>
      <c r="D31" s="176">
        <f>SUM(D21,D23,D25:D29)</f>
        <v>0</v>
      </c>
      <c r="E31" s="177">
        <f>VLOOKUP($F$2,共同認定一覧!$D:$AH,22,FALSE)</f>
        <v>360</v>
      </c>
      <c r="F31" s="178" t="str">
        <f t="shared" si="0"/>
        <v/>
      </c>
      <c r="G31" s="75"/>
      <c r="K31" s="2" t="str">
        <f>共同認定一覧!D22</f>
        <v>QM-0882-C#</v>
      </c>
    </row>
    <row r="32" spans="1:11" ht="30" customHeight="1">
      <c r="A32" s="223" t="s">
        <v>228</v>
      </c>
      <c r="B32" s="195" t="s">
        <v>13</v>
      </c>
      <c r="C32" s="196"/>
      <c r="D32" s="160"/>
      <c r="E32" s="197">
        <f>VLOOKUP($F$2,共同認定一覧!$D:$AH,18,FALSE)</f>
        <v>115</v>
      </c>
      <c r="F32" s="178" t="str">
        <f t="shared" si="0"/>
        <v/>
      </c>
      <c r="G32" s="75"/>
      <c r="K32" s="2" t="str">
        <f>共同認定一覧!D23</f>
        <v>QM-0885-A#</v>
      </c>
    </row>
    <row r="33" spans="1:11" ht="30" customHeight="1" thickBot="1">
      <c r="A33" s="224"/>
      <c r="B33" s="198" t="s">
        <v>229</v>
      </c>
      <c r="C33" s="199"/>
      <c r="D33" s="200"/>
      <c r="E33" s="201">
        <v>120</v>
      </c>
      <c r="F33" s="178" t="str">
        <f t="shared" si="0"/>
        <v/>
      </c>
      <c r="G33" s="75"/>
      <c r="K33" s="2" t="str">
        <f>共同認定一覧!D24</f>
        <v>QM-0885-B#</v>
      </c>
    </row>
    <row r="34" spans="1:11" ht="30" customHeight="1" thickTop="1" thickBot="1">
      <c r="A34" s="231"/>
      <c r="B34" s="174" t="s">
        <v>230</v>
      </c>
      <c r="C34" s="175"/>
      <c r="D34" s="176">
        <f>SUM(D32:D33)</f>
        <v>0</v>
      </c>
      <c r="E34" s="177">
        <v>150</v>
      </c>
      <c r="F34" s="178" t="str">
        <f t="shared" si="0"/>
        <v/>
      </c>
      <c r="G34" s="75"/>
      <c r="K34" s="2" t="str">
        <f>共同認定一覧!D25</f>
        <v>QM-0885-C#</v>
      </c>
    </row>
    <row r="35" spans="1:11" ht="30" customHeight="1" thickBot="1">
      <c r="A35" s="232" t="s">
        <v>1</v>
      </c>
      <c r="B35" s="233"/>
      <c r="C35" s="166"/>
      <c r="D35" s="167"/>
      <c r="E35" s="168"/>
      <c r="F35" s="179"/>
      <c r="G35" s="76"/>
      <c r="K35" s="2" t="str">
        <f>共同認定一覧!D26</f>
        <v>NM-3991-A#(QM-0822-A#)</v>
      </c>
    </row>
    <row r="36" spans="1:11" ht="30" customHeight="1" thickBot="1">
      <c r="A36" s="194"/>
      <c r="B36" s="194"/>
      <c r="C36" s="119" t="s">
        <v>105</v>
      </c>
      <c r="D36" s="130">
        <f>SUM(D20,D30,D32)</f>
        <v>0</v>
      </c>
      <c r="E36" s="97">
        <f>VLOOKUP($F$2,共同認定一覧!$D:$AH,12,FALSE)</f>
        <v>190</v>
      </c>
      <c r="F36" s="178" t="str">
        <f t="shared" si="0"/>
        <v/>
      </c>
      <c r="G36" s="75"/>
      <c r="K36" s="2" t="str">
        <f>共同認定一覧!D27</f>
        <v>NM-3991-B#(QM-0822-B#)</v>
      </c>
    </row>
    <row r="37" spans="1:11" ht="30" customHeight="1" thickBot="1">
      <c r="A37" s="194"/>
      <c r="B37" s="194"/>
      <c r="C37" s="119" t="s">
        <v>8</v>
      </c>
      <c r="D37" s="130">
        <f>SUM(D16:D19,D21,D23,D25:D29,D32:D33)</f>
        <v>0</v>
      </c>
      <c r="E37" s="97">
        <f>VLOOKUP($F$2,共同認定一覧!$D:$AH,11,FALSE)</f>
        <v>540</v>
      </c>
      <c r="F37" s="178" t="str">
        <f t="shared" si="0"/>
        <v/>
      </c>
      <c r="G37" s="75"/>
      <c r="K37" s="2" t="str">
        <f>共同認定一覧!D28</f>
        <v>NM-3991-C#(QM-0822-C#)</v>
      </c>
    </row>
    <row r="38" spans="1:11" ht="21" customHeight="1">
      <c r="A38" s="118" t="s">
        <v>128</v>
      </c>
      <c r="B38" s="3"/>
      <c r="C38" s="3"/>
      <c r="K38" s="2" t="str">
        <f>共同認定一覧!D29</f>
        <v>NM-3991-A#(QM-0822-A#)（NM-4082-A#)</v>
      </c>
    </row>
    <row r="39" spans="1:11" ht="21" customHeight="1">
      <c r="A39" s="230" t="s">
        <v>130</v>
      </c>
      <c r="B39" s="230"/>
      <c r="C39" s="230"/>
      <c r="D39" s="230"/>
      <c r="E39" s="230"/>
      <c r="F39" s="230"/>
      <c r="K39" s="2" t="str">
        <f>共同認定一覧!D30</f>
        <v>NM-3991-B#(QM-0822-B#)(NM-4082-B#)</v>
      </c>
    </row>
    <row r="40" spans="1:11" ht="21" customHeight="1" thickBot="1">
      <c r="A40" s="3"/>
      <c r="B40" s="3"/>
      <c r="C40" s="3"/>
      <c r="K40" s="2" t="str">
        <f>共同認定一覧!D31</f>
        <v>NM-3991-C#(QM-0822-C#)(NM-4082-C#)</v>
      </c>
    </row>
    <row r="41" spans="1:11" ht="52.5" customHeight="1" thickBot="1">
      <c r="A41" s="219" t="s">
        <v>9</v>
      </c>
      <c r="B41" s="220"/>
      <c r="C41" s="85" t="str">
        <f>IF(E45="",E44,CONCATENATE(E44,",",E45,",",E46))</f>
        <v>NM-3985,QM-0820,NM-4111</v>
      </c>
      <c r="E41" s="203" t="s">
        <v>259</v>
      </c>
      <c r="F41" s="204">
        <f>VLOOKUP($F$2,共同認定一覧!$D:$AH,9,FALSE)</f>
        <v>1116</v>
      </c>
      <c r="K41" s="2" t="str">
        <f>共同認定一覧!D32</f>
        <v>NM-3992-A#(QM-0823-A#)</v>
      </c>
    </row>
    <row r="42" spans="1:11">
      <c r="A42" s="3"/>
      <c r="B42" s="3"/>
      <c r="C42" s="3"/>
      <c r="K42" s="2" t="str">
        <f>共同認定一覧!D33</f>
        <v>NM-3992-B#(QM-0823-B#)</v>
      </c>
    </row>
    <row r="43" spans="1:11">
      <c r="A43" s="3"/>
      <c r="B43" s="3"/>
      <c r="C43" s="3"/>
      <c r="K43" s="2" t="str">
        <f>共同認定一覧!D34</f>
        <v>NM-3992-C#(QM-0823-C#)</v>
      </c>
    </row>
    <row r="44" spans="1:11">
      <c r="A44" s="3"/>
      <c r="B44" s="3"/>
      <c r="C44" s="3"/>
      <c r="E44" s="2" t="str">
        <f>MID(F2,1,7)</f>
        <v>NM-3985</v>
      </c>
      <c r="K44" s="2" t="str">
        <f>共同認定一覧!D35</f>
        <v>NM-3992-A#(QM-0823-A#)(NM-4083-A#)</v>
      </c>
    </row>
    <row r="45" spans="1:11">
      <c r="A45" s="3"/>
      <c r="B45" s="3"/>
      <c r="C45" s="3"/>
      <c r="E45" s="2" t="str">
        <f>MID(F2,12,7)</f>
        <v>QM-0820</v>
      </c>
      <c r="K45" s="2" t="str">
        <f>共同認定一覧!D36</f>
        <v>NM-3992-B#(QM-0823-B#)(NM-4083-B#)</v>
      </c>
    </row>
    <row r="46" spans="1:11">
      <c r="A46" s="3"/>
      <c r="B46" s="3"/>
      <c r="C46" s="3"/>
      <c r="E46" s="2" t="str">
        <f>MID(F2,24,7)</f>
        <v>NM-4111</v>
      </c>
      <c r="K46" s="2" t="str">
        <f>共同認定一覧!D37</f>
        <v>NM-3992-C#(QM-0823-C#)(NM-4083-C#)</v>
      </c>
    </row>
    <row r="47" spans="1:11">
      <c r="A47" s="3"/>
      <c r="B47" s="3"/>
      <c r="C47" s="3"/>
      <c r="K47" s="2" t="str">
        <f>共同認定一覧!D38</f>
        <v>QM-0814-A</v>
      </c>
    </row>
    <row r="48" spans="1:11">
      <c r="A48" s="3"/>
      <c r="B48" s="3"/>
      <c r="C48" s="3"/>
      <c r="K48" s="2" t="str">
        <f>共同認定一覧!D39</f>
        <v>QM-0814-A#</v>
      </c>
    </row>
    <row r="49" spans="1:11">
      <c r="A49" s="3"/>
      <c r="B49" s="3"/>
      <c r="C49" s="3"/>
      <c r="K49" s="2" t="str">
        <f>共同認定一覧!D40</f>
        <v>QM-0814-B</v>
      </c>
    </row>
    <row r="50" spans="1:11">
      <c r="A50" s="3"/>
      <c r="B50" s="3"/>
      <c r="C50" s="3"/>
      <c r="K50" s="2" t="str">
        <f>共同認定一覧!D41</f>
        <v>QM-0814-B#</v>
      </c>
    </row>
    <row r="51" spans="1:11">
      <c r="A51" s="3"/>
      <c r="B51" s="3"/>
      <c r="C51" s="3"/>
      <c r="K51" s="2" t="str">
        <f>共同認定一覧!D42</f>
        <v>QM-0814-C</v>
      </c>
    </row>
    <row r="52" spans="1:11">
      <c r="A52" s="3"/>
      <c r="B52" s="3"/>
      <c r="C52" s="3"/>
      <c r="K52" s="2" t="str">
        <f>共同認定一覧!D43</f>
        <v>QM-0814-C#</v>
      </c>
    </row>
    <row r="53" spans="1:11">
      <c r="A53" s="3"/>
      <c r="B53" s="3"/>
      <c r="C53" s="3"/>
      <c r="K53" s="2" t="str">
        <f>共同認定一覧!D44</f>
        <v>QM-0815-E</v>
      </c>
    </row>
    <row r="54" spans="1:11">
      <c r="A54" s="3"/>
      <c r="B54" s="3"/>
      <c r="C54" s="3"/>
      <c r="K54" s="2" t="str">
        <f>共同認定一覧!D45</f>
        <v>QM-0815-E#</v>
      </c>
    </row>
    <row r="55" spans="1:11">
      <c r="A55" s="3"/>
      <c r="B55" s="3"/>
      <c r="C55" s="3"/>
      <c r="K55" s="2" t="str">
        <f>共同認定一覧!D46</f>
        <v>QM-0815-F</v>
      </c>
    </row>
    <row r="56" spans="1:11">
      <c r="K56" s="2" t="str">
        <f>共同認定一覧!D47</f>
        <v>QM-0815-F#</v>
      </c>
    </row>
    <row r="57" spans="1:11">
      <c r="K57" s="2" t="str">
        <f>共同認定一覧!D48</f>
        <v>QM-0816-A#</v>
      </c>
    </row>
    <row r="58" spans="1:11">
      <c r="K58" s="2" t="str">
        <f>共同認定一覧!D49</f>
        <v>QM-0816-B#</v>
      </c>
    </row>
    <row r="59" spans="1:11">
      <c r="K59" s="2" t="str">
        <f>共同認定一覧!D50</f>
        <v>QM-0816-C#</v>
      </c>
    </row>
    <row r="60" spans="1:11">
      <c r="K60" s="2" t="str">
        <f>共同認定一覧!D51</f>
        <v>QM-0817-E#</v>
      </c>
    </row>
    <row r="61" spans="1:11">
      <c r="K61" s="2" t="str">
        <f>共同認定一覧!D52</f>
        <v>QM-0817-F#</v>
      </c>
    </row>
    <row r="62" spans="1:11">
      <c r="K62" s="2" t="str">
        <f>共同認定一覧!D53</f>
        <v>NM-3984-A (QM-0819-A)</v>
      </c>
    </row>
    <row r="63" spans="1:11">
      <c r="K63" s="2" t="str">
        <f>共同認定一覧!D54</f>
        <v>NM-3984-A#(QM-0819-A#)</v>
      </c>
    </row>
    <row r="64" spans="1:11">
      <c r="K64" s="2" t="str">
        <f>共同認定一覧!D55</f>
        <v>NM-3984-B (QM-0819-B)</v>
      </c>
    </row>
    <row r="65" spans="11:11">
      <c r="K65" s="2" t="str">
        <f>共同認定一覧!D56</f>
        <v>NM-3984-B#(QM-0819-B#)</v>
      </c>
    </row>
    <row r="66" spans="11:11">
      <c r="K66" s="2" t="str">
        <f>共同認定一覧!D57</f>
        <v>NM-3984-C (QM-0819-C)</v>
      </c>
    </row>
    <row r="67" spans="11:11">
      <c r="K67" s="2" t="str">
        <f>共同認定一覧!D58</f>
        <v>NM-3984-C#(QM-0819-C#)</v>
      </c>
    </row>
    <row r="68" spans="11:11">
      <c r="K68" s="2" t="str">
        <f>共同認定一覧!D59</f>
        <v>NM-3984-A (QM-0819-A) (NM-4110-A)</v>
      </c>
    </row>
    <row r="69" spans="11:11">
      <c r="K69" s="2" t="str">
        <f>共同認定一覧!D60</f>
        <v>NM-3984-A#(QM-0819-A#)(NM-4110-A#)</v>
      </c>
    </row>
    <row r="70" spans="11:11">
      <c r="K70" s="2" t="str">
        <f>共同認定一覧!D61</f>
        <v>NM-3984-B (QM-0819-B) (NM-4110-B)</v>
      </c>
    </row>
    <row r="71" spans="11:11">
      <c r="K71" s="2" t="str">
        <f>共同認定一覧!D62</f>
        <v>NM-3984-B#(QM-0819-B#)(NM-4110-B#)</v>
      </c>
    </row>
    <row r="72" spans="11:11">
      <c r="K72" s="2" t="str">
        <f>共同認定一覧!D63</f>
        <v>NM-3984-C (QM-0819-C) (NM-4110-C)</v>
      </c>
    </row>
    <row r="73" spans="11:11">
      <c r="K73" s="2" t="str">
        <f>共同認定一覧!D64</f>
        <v>NM-3984-C#(QM-0819-C#)(NM-4110-C#)</v>
      </c>
    </row>
    <row r="74" spans="11:11">
      <c r="K74" s="2" t="str">
        <f>共同認定一覧!D65</f>
        <v>NM-3985-E (QM-0820-E)</v>
      </c>
    </row>
    <row r="75" spans="11:11">
      <c r="K75" s="2" t="str">
        <f>共同認定一覧!D66</f>
        <v>NM-3985-E#(QM-0820-E#)</v>
      </c>
    </row>
    <row r="76" spans="11:11">
      <c r="K76" s="2" t="str">
        <f>共同認定一覧!D67</f>
        <v>NM-3985-F (QM-0820-F)</v>
      </c>
    </row>
    <row r="77" spans="11:11">
      <c r="K77" s="2" t="str">
        <f>共同認定一覧!D68</f>
        <v>NM-3985-F#(QM-0820-F#)</v>
      </c>
    </row>
    <row r="78" spans="11:11">
      <c r="K78" s="2" t="str">
        <f>共同認定一覧!D69</f>
        <v>NM-3985-E (QM-0820-E) (NM-4111-E)</v>
      </c>
    </row>
    <row r="79" spans="11:11">
      <c r="K79" s="2" t="str">
        <f>共同認定一覧!D70</f>
        <v>NM-3985-E#(QM-0820-E#)(NM-4111-E#)</v>
      </c>
    </row>
    <row r="80" spans="11:11">
      <c r="K80" s="2" t="str">
        <f>共同認定一覧!D71</f>
        <v>NM-3985-F (QM-0820-F) (NM-4111-F)</v>
      </c>
    </row>
    <row r="81" spans="11:11">
      <c r="K81" s="2" t="str">
        <f>共同認定一覧!D72</f>
        <v>NM-3985-F#(QM-0820-F#)(NM-4111-F#)</v>
      </c>
    </row>
    <row r="82" spans="11:11">
      <c r="K82" s="2" t="str">
        <f>共同認定一覧!D73</f>
        <v>QM-0833-A</v>
      </c>
    </row>
    <row r="83" spans="11:11">
      <c r="K83" s="2" t="str">
        <f>共同認定一覧!D74</f>
        <v>QM-0833-A#</v>
      </c>
    </row>
    <row r="84" spans="11:11">
      <c r="K84" s="2" t="str">
        <f>共同認定一覧!D75</f>
        <v>QM-0833-B</v>
      </c>
    </row>
    <row r="85" spans="11:11">
      <c r="K85" s="2" t="str">
        <f>共同認定一覧!D76</f>
        <v>QM-0833-B#</v>
      </c>
    </row>
    <row r="86" spans="11:11">
      <c r="K86" s="2" t="str">
        <f>共同認定一覧!D77</f>
        <v>QM-0833-C</v>
      </c>
    </row>
    <row r="87" spans="11:11">
      <c r="K87" s="2" t="str">
        <f>共同認定一覧!D78</f>
        <v>QM-0833-C#</v>
      </c>
    </row>
    <row r="88" spans="11:11">
      <c r="K88" s="2" t="str">
        <f>共同認定一覧!D79</f>
        <v>QM-0836-A#</v>
      </c>
    </row>
    <row r="89" spans="11:11">
      <c r="K89" s="2" t="str">
        <f>共同認定一覧!D80</f>
        <v>QM-0836-B#</v>
      </c>
    </row>
    <row r="90" spans="11:11">
      <c r="K90" s="2" t="str">
        <f>共同認定一覧!D81</f>
        <v>QM-0836-C#</v>
      </c>
    </row>
    <row r="91" spans="11:11">
      <c r="K91" s="2">
        <f>共同認定一覧!D86</f>
        <v>0</v>
      </c>
    </row>
    <row r="92" spans="11:11">
      <c r="K92" s="2">
        <f>共同認定一覧!D87</f>
        <v>0</v>
      </c>
    </row>
    <row r="93" spans="11:11">
      <c r="K93" s="2">
        <f>共同認定一覧!D88</f>
        <v>0</v>
      </c>
    </row>
    <row r="94" spans="11:11">
      <c r="K94" s="2">
        <f>共同認定一覧!D89</f>
        <v>0</v>
      </c>
    </row>
    <row r="95" spans="11:11">
      <c r="K95" s="2">
        <f>共同認定一覧!D90</f>
        <v>0</v>
      </c>
    </row>
    <row r="96" spans="11:11">
      <c r="K96" s="2">
        <f>共同認定一覧!D91</f>
        <v>0</v>
      </c>
    </row>
    <row r="97" spans="11:11">
      <c r="K97" s="2">
        <f>共同認定一覧!D92</f>
        <v>0</v>
      </c>
    </row>
    <row r="98" spans="11:11">
      <c r="K98" s="2">
        <f>共同認定一覧!D93</f>
        <v>0</v>
      </c>
    </row>
    <row r="99" spans="11:11">
      <c r="K99" s="2">
        <f>共同認定一覧!D94</f>
        <v>0</v>
      </c>
    </row>
    <row r="100" spans="11:11">
      <c r="K100" s="2">
        <f>共同認定一覧!D95</f>
        <v>0</v>
      </c>
    </row>
    <row r="101" spans="11:11">
      <c r="K101" s="2">
        <f>共同認定一覧!D96</f>
        <v>0</v>
      </c>
    </row>
    <row r="102" spans="11:11">
      <c r="K102" s="2">
        <f>共同認定一覧!D97</f>
        <v>0</v>
      </c>
    </row>
    <row r="103" spans="11:11">
      <c r="K103" s="2">
        <f>共同認定一覧!D98</f>
        <v>0</v>
      </c>
    </row>
    <row r="104" spans="11:11">
      <c r="K104" s="2">
        <f>共同認定一覧!D99</f>
        <v>0</v>
      </c>
    </row>
    <row r="105" spans="11:11">
      <c r="K105" s="2">
        <f>共同認定一覧!D100</f>
        <v>0</v>
      </c>
    </row>
    <row r="106" spans="11:11">
      <c r="K106" s="2">
        <f>共同認定一覧!D101</f>
        <v>0</v>
      </c>
    </row>
    <row r="107" spans="11:11">
      <c r="K107" s="2">
        <f>共同認定一覧!D102</f>
        <v>0</v>
      </c>
    </row>
    <row r="108" spans="11:11">
      <c r="K108" s="2">
        <f>共同認定一覧!D103</f>
        <v>0</v>
      </c>
    </row>
    <row r="109" spans="11:11">
      <c r="K109" s="2">
        <f>共同認定一覧!D104</f>
        <v>0</v>
      </c>
    </row>
    <row r="110" spans="11:11">
      <c r="K110" s="2">
        <f>共同認定一覧!D105</f>
        <v>0</v>
      </c>
    </row>
    <row r="111" spans="11:11">
      <c r="K111" s="2">
        <f>共同認定一覧!D106</f>
        <v>0</v>
      </c>
    </row>
    <row r="112" spans="11:11">
      <c r="K112" s="2">
        <f>共同認定一覧!D107</f>
        <v>0</v>
      </c>
    </row>
    <row r="113" spans="11:11">
      <c r="K113" s="2">
        <f>共同認定一覧!D108</f>
        <v>0</v>
      </c>
    </row>
    <row r="114" spans="11:11">
      <c r="K114" s="2">
        <f>共同認定一覧!D109</f>
        <v>0</v>
      </c>
    </row>
    <row r="115" spans="11:11">
      <c r="K115" s="2">
        <f>共同認定一覧!D110</f>
        <v>0</v>
      </c>
    </row>
    <row r="116" spans="11:11">
      <c r="K116" s="2">
        <f>共同認定一覧!D111</f>
        <v>0</v>
      </c>
    </row>
    <row r="117" spans="11:11">
      <c r="K117" s="2">
        <f>共同認定一覧!D112</f>
        <v>0</v>
      </c>
    </row>
    <row r="118" spans="11:11">
      <c r="K118" s="2">
        <f>共同認定一覧!D113</f>
        <v>0</v>
      </c>
    </row>
    <row r="119" spans="11:11">
      <c r="K119" s="2">
        <f>共同認定一覧!D114</f>
        <v>0</v>
      </c>
    </row>
    <row r="120" spans="11:11">
      <c r="K120" s="2">
        <f>共同認定一覧!D115</f>
        <v>0</v>
      </c>
    </row>
    <row r="121" spans="11:11">
      <c r="K121" s="2">
        <f>共同認定一覧!D116</f>
        <v>0</v>
      </c>
    </row>
    <row r="122" spans="11:11">
      <c r="K122" s="2">
        <f>共同認定一覧!D117</f>
        <v>0</v>
      </c>
    </row>
    <row r="123" spans="11:11">
      <c r="K123" s="2">
        <f>共同認定一覧!D118</f>
        <v>0</v>
      </c>
    </row>
    <row r="124" spans="11:11">
      <c r="K124" s="2">
        <f>共同認定一覧!D119</f>
        <v>0</v>
      </c>
    </row>
    <row r="125" spans="11:11">
      <c r="K125" s="2">
        <f>共同認定一覧!D120</f>
        <v>0</v>
      </c>
    </row>
    <row r="126" spans="11:11">
      <c r="K126" s="2">
        <f>共同認定一覧!D121</f>
        <v>0</v>
      </c>
    </row>
    <row r="127" spans="11:11">
      <c r="K127" s="2">
        <f>共同認定一覧!D122</f>
        <v>0</v>
      </c>
    </row>
    <row r="128" spans="11:11">
      <c r="K128" s="2">
        <f>共同認定一覧!D123</f>
        <v>0</v>
      </c>
    </row>
    <row r="129" spans="11:11">
      <c r="K129" s="2">
        <f>共同認定一覧!D124</f>
        <v>0</v>
      </c>
    </row>
    <row r="130" spans="11:11">
      <c r="K130" s="2">
        <f>共同認定一覧!D125</f>
        <v>0</v>
      </c>
    </row>
    <row r="131" spans="11:11">
      <c r="K131" s="2">
        <f>共同認定一覧!D126</f>
        <v>0</v>
      </c>
    </row>
    <row r="132" spans="11:11">
      <c r="K132" s="2">
        <f>共同認定一覧!D127</f>
        <v>0</v>
      </c>
    </row>
    <row r="133" spans="11:11">
      <c r="K133" s="2">
        <f>共同認定一覧!D128</f>
        <v>0</v>
      </c>
    </row>
    <row r="134" spans="11:11">
      <c r="K134" s="2">
        <f>共同認定一覧!D129</f>
        <v>0</v>
      </c>
    </row>
    <row r="135" spans="11:11">
      <c r="K135" s="2">
        <f>共同認定一覧!D130</f>
        <v>0</v>
      </c>
    </row>
    <row r="136" spans="11:11">
      <c r="K136" s="2">
        <f>共同認定一覧!D131</f>
        <v>0</v>
      </c>
    </row>
    <row r="137" spans="11:11">
      <c r="K137" s="2">
        <f>共同認定一覧!D132</f>
        <v>0</v>
      </c>
    </row>
    <row r="138" spans="11:11">
      <c r="K138" s="2">
        <f>共同認定一覧!D133</f>
        <v>0</v>
      </c>
    </row>
    <row r="139" spans="11:11">
      <c r="K139" s="2">
        <f>共同認定一覧!D134</f>
        <v>0</v>
      </c>
    </row>
    <row r="140" spans="11:11">
      <c r="K140" s="2">
        <f>共同認定一覧!D135</f>
        <v>0</v>
      </c>
    </row>
    <row r="141" spans="11:11">
      <c r="K141" s="2">
        <f>共同認定一覧!D136</f>
        <v>0</v>
      </c>
    </row>
    <row r="142" spans="11:11">
      <c r="K142" s="2">
        <f>共同認定一覧!D137</f>
        <v>0</v>
      </c>
    </row>
    <row r="143" spans="11:11">
      <c r="K143" s="2">
        <f>共同認定一覧!D138</f>
        <v>0</v>
      </c>
    </row>
    <row r="144" spans="11:11">
      <c r="K144" s="2">
        <f>共同認定一覧!D139</f>
        <v>0</v>
      </c>
    </row>
    <row r="145" spans="11:11">
      <c r="K145" s="2">
        <f>共同認定一覧!D140</f>
        <v>0</v>
      </c>
    </row>
    <row r="146" spans="11:11">
      <c r="K146" s="2">
        <f>共同認定一覧!D141</f>
        <v>0</v>
      </c>
    </row>
    <row r="147" spans="11:11">
      <c r="K147" s="2">
        <f>共同認定一覧!D142</f>
        <v>0</v>
      </c>
    </row>
    <row r="148" spans="11:11">
      <c r="K148" s="2">
        <f>共同認定一覧!D143</f>
        <v>0</v>
      </c>
    </row>
    <row r="149" spans="11:11">
      <c r="K149" s="2">
        <f>共同認定一覧!D144</f>
        <v>0</v>
      </c>
    </row>
    <row r="150" spans="11:11">
      <c r="K150" s="2">
        <f>共同認定一覧!D145</f>
        <v>0</v>
      </c>
    </row>
    <row r="151" spans="11:11">
      <c r="K151" s="2">
        <f>共同認定一覧!D146</f>
        <v>0</v>
      </c>
    </row>
    <row r="152" spans="11:11">
      <c r="K152" s="2">
        <f>共同認定一覧!D147</f>
        <v>0</v>
      </c>
    </row>
    <row r="153" spans="11:11">
      <c r="K153" s="2">
        <f>共同認定一覧!D148</f>
        <v>0</v>
      </c>
    </row>
    <row r="154" spans="11:11">
      <c r="K154" s="2">
        <f>共同認定一覧!D149</f>
        <v>0</v>
      </c>
    </row>
    <row r="155" spans="11:11">
      <c r="K155" s="2">
        <f>共同認定一覧!D150</f>
        <v>0</v>
      </c>
    </row>
    <row r="156" spans="11:11">
      <c r="K156" s="2">
        <f>共同認定一覧!D151</f>
        <v>0</v>
      </c>
    </row>
    <row r="157" spans="11:11">
      <c r="K157" s="2">
        <f>共同認定一覧!D152</f>
        <v>0</v>
      </c>
    </row>
    <row r="158" spans="11:11">
      <c r="K158" s="2">
        <f>共同認定一覧!D153</f>
        <v>0</v>
      </c>
    </row>
    <row r="159" spans="11:11">
      <c r="K159" s="2">
        <f>共同認定一覧!D154</f>
        <v>0</v>
      </c>
    </row>
    <row r="160" spans="11:11">
      <c r="K160" s="2">
        <f>共同認定一覧!D155</f>
        <v>0</v>
      </c>
    </row>
    <row r="161" spans="11:11">
      <c r="K161" s="2">
        <f>共同認定一覧!D156</f>
        <v>0</v>
      </c>
    </row>
    <row r="162" spans="11:11">
      <c r="K162" s="2">
        <f>共同認定一覧!D157</f>
        <v>0</v>
      </c>
    </row>
    <row r="163" spans="11:11">
      <c r="K163" s="2">
        <f>共同認定一覧!D158</f>
        <v>0</v>
      </c>
    </row>
    <row r="164" spans="11:11">
      <c r="K164" s="2">
        <f>共同認定一覧!D159</f>
        <v>0</v>
      </c>
    </row>
    <row r="165" spans="11:11">
      <c r="K165" s="2">
        <f>共同認定一覧!D160</f>
        <v>0</v>
      </c>
    </row>
    <row r="166" spans="11:11">
      <c r="K166" s="2">
        <f>共同認定一覧!D161</f>
        <v>0</v>
      </c>
    </row>
    <row r="167" spans="11:11">
      <c r="K167" s="2">
        <f>共同認定一覧!D162</f>
        <v>0</v>
      </c>
    </row>
    <row r="168" spans="11:11">
      <c r="K168" s="2">
        <f>共同認定一覧!D163</f>
        <v>0</v>
      </c>
    </row>
    <row r="169" spans="11:11">
      <c r="K169" s="2">
        <f>共同認定一覧!D164</f>
        <v>0</v>
      </c>
    </row>
    <row r="170" spans="11:11">
      <c r="K170" s="2">
        <f>共同認定一覧!D165</f>
        <v>0</v>
      </c>
    </row>
    <row r="171" spans="11:11">
      <c r="K171" s="2">
        <f>共同認定一覧!D166</f>
        <v>0</v>
      </c>
    </row>
    <row r="172" spans="11:11">
      <c r="K172" s="2">
        <f>共同認定一覧!D167</f>
        <v>0</v>
      </c>
    </row>
    <row r="173" spans="11:11">
      <c r="K173" s="2">
        <f>共同認定一覧!D168</f>
        <v>0</v>
      </c>
    </row>
    <row r="174" spans="11:11">
      <c r="K174" s="2">
        <f>共同認定一覧!D169</f>
        <v>0</v>
      </c>
    </row>
    <row r="175" spans="11:11">
      <c r="K175" s="2">
        <f>共同認定一覧!D170</f>
        <v>0</v>
      </c>
    </row>
    <row r="176" spans="11:11">
      <c r="K176" s="2">
        <f>共同認定一覧!D171</f>
        <v>0</v>
      </c>
    </row>
    <row r="177" spans="11:11">
      <c r="K177" s="2">
        <f>共同認定一覧!D172</f>
        <v>0</v>
      </c>
    </row>
    <row r="178" spans="11:11">
      <c r="K178" s="2">
        <f>共同認定一覧!D173</f>
        <v>0</v>
      </c>
    </row>
    <row r="179" spans="11:11">
      <c r="K179" s="2">
        <f>共同認定一覧!D174</f>
        <v>0</v>
      </c>
    </row>
    <row r="180" spans="11:11">
      <c r="K180" s="2">
        <f>共同認定一覧!D175</f>
        <v>0</v>
      </c>
    </row>
    <row r="181" spans="11:11">
      <c r="K181" s="2">
        <f>共同認定一覧!D176</f>
        <v>0</v>
      </c>
    </row>
    <row r="182" spans="11:11">
      <c r="K182" s="2">
        <f>共同認定一覧!D177</f>
        <v>0</v>
      </c>
    </row>
    <row r="183" spans="11:11">
      <c r="K183" s="2">
        <f>共同認定一覧!D178</f>
        <v>0</v>
      </c>
    </row>
    <row r="184" spans="11:11">
      <c r="K184" s="2">
        <f>共同認定一覧!D179</f>
        <v>0</v>
      </c>
    </row>
    <row r="185" spans="11:11">
      <c r="K185" s="2">
        <f>共同認定一覧!D180</f>
        <v>0</v>
      </c>
    </row>
    <row r="186" spans="11:11">
      <c r="K186" s="2">
        <f>共同認定一覧!D181</f>
        <v>0</v>
      </c>
    </row>
    <row r="187" spans="11:11">
      <c r="K187" s="2">
        <f>共同認定一覧!D182</f>
        <v>0</v>
      </c>
    </row>
    <row r="188" spans="11:11">
      <c r="K188" s="2">
        <f>共同認定一覧!D183</f>
        <v>0</v>
      </c>
    </row>
    <row r="189" spans="11:11">
      <c r="K189" s="2">
        <f>共同認定一覧!D184</f>
        <v>0</v>
      </c>
    </row>
    <row r="190" spans="11:11">
      <c r="K190" s="2">
        <f>共同認定一覧!D185</f>
        <v>0</v>
      </c>
    </row>
    <row r="191" spans="11:11">
      <c r="K191" s="2">
        <f>共同認定一覧!D186</f>
        <v>0</v>
      </c>
    </row>
    <row r="192" spans="11:11">
      <c r="K192" s="2">
        <f>共同認定一覧!D187</f>
        <v>0</v>
      </c>
    </row>
    <row r="193" spans="11:11">
      <c r="K193" s="2">
        <f>共同認定一覧!D188</f>
        <v>0</v>
      </c>
    </row>
    <row r="194" spans="11:11">
      <c r="K194" s="2">
        <f>共同認定一覧!D189</f>
        <v>0</v>
      </c>
    </row>
    <row r="195" spans="11:11">
      <c r="K195" s="2">
        <f>共同認定一覧!D190</f>
        <v>0</v>
      </c>
    </row>
    <row r="196" spans="11:11">
      <c r="K196" s="2">
        <f>共同認定一覧!D191</f>
        <v>0</v>
      </c>
    </row>
    <row r="197" spans="11:11">
      <c r="K197" s="2">
        <f>共同認定一覧!D192</f>
        <v>0</v>
      </c>
    </row>
    <row r="198" spans="11:11">
      <c r="K198" s="2">
        <f>共同認定一覧!D193</f>
        <v>0</v>
      </c>
    </row>
    <row r="199" spans="11:11">
      <c r="K199" s="2">
        <f>共同認定一覧!D194</f>
        <v>0</v>
      </c>
    </row>
    <row r="200" spans="11:11">
      <c r="K200" s="2">
        <f>共同認定一覧!D195</f>
        <v>0</v>
      </c>
    </row>
    <row r="201" spans="11:11">
      <c r="K201" s="2">
        <f>共同認定一覧!D196</f>
        <v>0</v>
      </c>
    </row>
    <row r="202" spans="11:11">
      <c r="K202" s="2">
        <f>共同認定一覧!D197</f>
        <v>0</v>
      </c>
    </row>
    <row r="203" spans="11:11">
      <c r="K203" s="2">
        <f>共同認定一覧!D198</f>
        <v>0</v>
      </c>
    </row>
    <row r="204" spans="11:11">
      <c r="K204" s="2">
        <f>共同認定一覧!D199</f>
        <v>0</v>
      </c>
    </row>
    <row r="205" spans="11:11">
      <c r="K205" s="2">
        <f>共同認定一覧!D200</f>
        <v>0</v>
      </c>
    </row>
    <row r="206" spans="11:11">
      <c r="K206" s="2">
        <f>共同認定一覧!D201</f>
        <v>0</v>
      </c>
    </row>
    <row r="207" spans="11:11">
      <c r="K207" s="2">
        <f>共同認定一覧!D202</f>
        <v>0</v>
      </c>
    </row>
    <row r="208" spans="11:11">
      <c r="K208" s="2">
        <f>共同認定一覧!D203</f>
        <v>0</v>
      </c>
    </row>
    <row r="209" spans="11:11">
      <c r="K209" s="2">
        <f>共同認定一覧!D204</f>
        <v>0</v>
      </c>
    </row>
    <row r="210" spans="11:11">
      <c r="K210" s="2">
        <f>共同認定一覧!D205</f>
        <v>0</v>
      </c>
    </row>
    <row r="211" spans="11:11">
      <c r="K211" s="2">
        <f>共同認定一覧!D206</f>
        <v>0</v>
      </c>
    </row>
    <row r="212" spans="11:11">
      <c r="K212" s="2">
        <f>共同認定一覧!D207</f>
        <v>0</v>
      </c>
    </row>
    <row r="213" spans="11:11">
      <c r="K213" s="2">
        <f>共同認定一覧!D208</f>
        <v>0</v>
      </c>
    </row>
    <row r="214" spans="11:11">
      <c r="K214" s="2">
        <f>共同認定一覧!D209</f>
        <v>0</v>
      </c>
    </row>
    <row r="215" spans="11:11">
      <c r="K215" s="2">
        <f>共同認定一覧!D210</f>
        <v>0</v>
      </c>
    </row>
    <row r="216" spans="11:11">
      <c r="K216" s="2">
        <f>共同認定一覧!D211</f>
        <v>0</v>
      </c>
    </row>
    <row r="217" spans="11:11">
      <c r="K217" s="2">
        <f>共同認定一覧!D212</f>
        <v>0</v>
      </c>
    </row>
    <row r="218" spans="11:11">
      <c r="K218" s="2">
        <f>共同認定一覧!D213</f>
        <v>0</v>
      </c>
    </row>
    <row r="219" spans="11:11">
      <c r="K219" s="2">
        <f>共同認定一覧!D214</f>
        <v>0</v>
      </c>
    </row>
    <row r="220" spans="11:11">
      <c r="K220" s="2">
        <f>共同認定一覧!D215</f>
        <v>0</v>
      </c>
    </row>
    <row r="221" spans="11:11">
      <c r="K221" s="2">
        <f>共同認定一覧!D216</f>
        <v>0</v>
      </c>
    </row>
    <row r="222" spans="11:11">
      <c r="K222" s="2">
        <f>共同認定一覧!D217</f>
        <v>0</v>
      </c>
    </row>
    <row r="223" spans="11:11">
      <c r="K223" s="2">
        <f>共同認定一覧!D218</f>
        <v>0</v>
      </c>
    </row>
    <row r="224" spans="11:11">
      <c r="K224" s="2">
        <f>共同認定一覧!D219</f>
        <v>0</v>
      </c>
    </row>
    <row r="225" spans="11:11">
      <c r="K225" s="2">
        <f>共同認定一覧!D220</f>
        <v>0</v>
      </c>
    </row>
    <row r="226" spans="11:11">
      <c r="K226" s="2">
        <f>共同認定一覧!D221</f>
        <v>0</v>
      </c>
    </row>
    <row r="227" spans="11:11">
      <c r="K227" s="2">
        <f>共同認定一覧!D222</f>
        <v>0</v>
      </c>
    </row>
    <row r="228" spans="11:11">
      <c r="K228" s="2">
        <f>共同認定一覧!D223</f>
        <v>0</v>
      </c>
    </row>
    <row r="229" spans="11:11">
      <c r="K229" s="2">
        <f>共同認定一覧!D224</f>
        <v>0</v>
      </c>
    </row>
    <row r="230" spans="11:11">
      <c r="K230" s="2">
        <f>共同認定一覧!D225</f>
        <v>0</v>
      </c>
    </row>
    <row r="231" spans="11:11">
      <c r="K231" s="2">
        <f>共同認定一覧!D226</f>
        <v>0</v>
      </c>
    </row>
    <row r="232" spans="11:11">
      <c r="K232" s="2">
        <f>共同認定一覧!D227</f>
        <v>0</v>
      </c>
    </row>
    <row r="233" spans="11:11">
      <c r="K233" s="2">
        <f>共同認定一覧!D228</f>
        <v>0</v>
      </c>
    </row>
    <row r="234" spans="11:11">
      <c r="K234" s="2">
        <f>共同認定一覧!D229</f>
        <v>0</v>
      </c>
    </row>
    <row r="235" spans="11:11">
      <c r="K235" s="2">
        <f>共同認定一覧!D230</f>
        <v>0</v>
      </c>
    </row>
    <row r="236" spans="11:11">
      <c r="K236" s="2">
        <f>共同認定一覧!D231</f>
        <v>0</v>
      </c>
    </row>
    <row r="237" spans="11:11">
      <c r="K237" s="2">
        <f>共同認定一覧!D232</f>
        <v>0</v>
      </c>
    </row>
    <row r="238" spans="11:11">
      <c r="K238" s="2">
        <f>共同認定一覧!D231</f>
        <v>0</v>
      </c>
    </row>
    <row r="239" spans="11:11">
      <c r="K239" s="2">
        <f>共同認定一覧!D232</f>
        <v>0</v>
      </c>
    </row>
    <row r="240" spans="11:11">
      <c r="K240" s="2">
        <f>共同認定一覧!D233</f>
        <v>0</v>
      </c>
    </row>
    <row r="241" spans="11:11">
      <c r="K241" s="2">
        <f>共同認定一覧!D234</f>
        <v>0</v>
      </c>
    </row>
    <row r="242" spans="11:11">
      <c r="K242" s="2">
        <f>共同認定一覧!D235</f>
        <v>0</v>
      </c>
    </row>
    <row r="243" spans="11:11">
      <c r="K243" s="2">
        <f>共同認定一覧!D236</f>
        <v>0</v>
      </c>
    </row>
  </sheetData>
  <sheetProtection password="D66E" sheet="1" objects="1" scenarios="1"/>
  <mergeCells count="8">
    <mergeCell ref="A41:B41"/>
    <mergeCell ref="D2:E2"/>
    <mergeCell ref="A16:A20"/>
    <mergeCell ref="A15:B15"/>
    <mergeCell ref="A21:A31"/>
    <mergeCell ref="A39:F39"/>
    <mergeCell ref="A32:A34"/>
    <mergeCell ref="A35:B35"/>
  </mergeCells>
  <phoneticPr fontId="2"/>
  <conditionalFormatting sqref="B10">
    <cfRule type="containsText" dxfId="61" priority="41" operator="containsText" text="あり">
      <formula>NOT(ISERROR(SEARCH("あり",B10)))</formula>
    </cfRule>
  </conditionalFormatting>
  <conditionalFormatting sqref="B9">
    <cfRule type="containsText" dxfId="60" priority="40" operator="containsText" text="あり">
      <formula>NOT(ISERROR(SEARCH("あり",B9)))</formula>
    </cfRule>
  </conditionalFormatting>
  <conditionalFormatting sqref="B8">
    <cfRule type="containsText" dxfId="59" priority="39" operator="containsText" text="あり">
      <formula>NOT(ISERROR(SEARCH("あり",B8)))</formula>
    </cfRule>
  </conditionalFormatting>
  <conditionalFormatting sqref="C16">
    <cfRule type="expression" dxfId="58" priority="30">
      <formula>$B16="合成樹脂ﾌｨﾙﾑ"</formula>
    </cfRule>
  </conditionalFormatting>
  <conditionalFormatting sqref="D16">
    <cfRule type="expression" dxfId="57" priority="29">
      <formula>$B$16="合成樹脂ﾌｨﾙﾑ"</formula>
    </cfRule>
  </conditionalFormatting>
  <conditionalFormatting sqref="C17">
    <cfRule type="expression" dxfId="56" priority="28">
      <formula>$B$17="合成樹脂"</formula>
    </cfRule>
  </conditionalFormatting>
  <conditionalFormatting sqref="D17">
    <cfRule type="expression" dxfId="55" priority="27">
      <formula>$B$17="合成樹脂"</formula>
    </cfRule>
  </conditionalFormatting>
  <conditionalFormatting sqref="C18">
    <cfRule type="expression" dxfId="54" priority="26">
      <formula>$B$18="印刷ｲﾝｷ"</formula>
    </cfRule>
  </conditionalFormatting>
  <conditionalFormatting sqref="D18">
    <cfRule type="expression" dxfId="53" priority="25">
      <formula>$B$18="印刷ｲﾝｷ"</formula>
    </cfRule>
  </conditionalFormatting>
  <conditionalFormatting sqref="C19">
    <cfRule type="expression" dxfId="52" priority="24">
      <formula>$B$19="無機質系充てん剤・無機質系顔料・添加剤"</formula>
    </cfRule>
  </conditionalFormatting>
  <conditionalFormatting sqref="D19">
    <cfRule type="expression" dxfId="51" priority="23">
      <formula>$B$19="無機質系充てん剤・無機質系顔料・添加剤"</formula>
    </cfRule>
  </conditionalFormatting>
  <conditionalFormatting sqref="C21">
    <cfRule type="expression" dxfId="50" priority="22">
      <formula>OR($B$21="塩化ﾋﾞﾆﾙ樹脂",$B$21="塩化ﾋﾞﾆﾙ樹脂(合成樹脂ｲﾝｷを含む)")</formula>
    </cfRule>
  </conditionalFormatting>
  <conditionalFormatting sqref="D21">
    <cfRule type="expression" dxfId="49" priority="21">
      <formula>OR($B$21="塩化ﾋﾞﾆﾙ樹脂",$B$21="塩化ﾋﾞﾆﾙ樹脂(合成樹脂ｲﾝｷを含む)")</formula>
    </cfRule>
  </conditionalFormatting>
  <conditionalFormatting sqref="C22">
    <cfRule type="expression" dxfId="48" priority="20">
      <formula>$B$22="(合成樹脂ｲﾝｷ)"</formula>
    </cfRule>
  </conditionalFormatting>
  <conditionalFormatting sqref="D22">
    <cfRule type="expression" dxfId="47" priority="19">
      <formula>$B$22="(合成樹脂ｲﾝｷ)"</formula>
    </cfRule>
  </conditionalFormatting>
  <conditionalFormatting sqref="C23">
    <cfRule type="expression" dxfId="46" priority="18">
      <formula>OR($B$23="可塑剤",$B$23="可塑剤+減粘剤")</formula>
    </cfRule>
  </conditionalFormatting>
  <conditionalFormatting sqref="D23">
    <cfRule type="expression" dxfId="45" priority="17">
      <formula>OR($B$23="可塑剤",$B$23="可塑剤+減粘剤")</formula>
    </cfRule>
  </conditionalFormatting>
  <conditionalFormatting sqref="C24">
    <cfRule type="expression" dxfId="44" priority="16">
      <formula>$B$24="(減粘剤(ｶﾙﾎﾞﾝ酸ｴｽﾃﾙ系))"</formula>
    </cfRule>
  </conditionalFormatting>
  <conditionalFormatting sqref="D24">
    <cfRule type="expression" dxfId="43" priority="15">
      <formula>$B$24="(減粘剤(ｶﾙﾎﾞﾝ酸ｴｽﾃﾙ系))"</formula>
    </cfRule>
  </conditionalFormatting>
  <conditionalFormatting sqref="C25">
    <cfRule type="expression" dxfId="42" priority="14">
      <formula>OR($B$25="無機質系充てん剤・無機質系顔料",$B$25="無機質系充てん剤・無機質系顔料・無機質系添加剤")</formula>
    </cfRule>
  </conditionalFormatting>
  <conditionalFormatting sqref="D25">
    <cfRule type="expression" dxfId="41" priority="13">
      <formula>OR($B$25="無機質系充てん剤・無機質系顔料",$B$25="無機質系充てん剤・無機質系顔料・無機質系添加剤")</formula>
    </cfRule>
  </conditionalFormatting>
  <conditionalFormatting sqref="C26">
    <cfRule type="expression" dxfId="40" priority="12">
      <formula>$B$26="有機質系発泡剤"</formula>
    </cfRule>
  </conditionalFormatting>
  <conditionalFormatting sqref="D26">
    <cfRule type="expression" dxfId="39" priority="11">
      <formula>$B$26="有機質系発泡剤"</formula>
    </cfRule>
  </conditionalFormatting>
  <conditionalFormatting sqref="C27">
    <cfRule type="expression" dxfId="38" priority="10">
      <formula>$B$27="有機質系安定剤"</formula>
    </cfRule>
  </conditionalFormatting>
  <conditionalFormatting sqref="D27">
    <cfRule type="expression" dxfId="37" priority="9">
      <formula>$B$27="有機質系安定剤"</formula>
    </cfRule>
  </conditionalFormatting>
  <conditionalFormatting sqref="C28">
    <cfRule type="expression" dxfId="36" priority="8">
      <formula>$B$28="有機質系顔料"</formula>
    </cfRule>
  </conditionalFormatting>
  <conditionalFormatting sqref="D28">
    <cfRule type="expression" dxfId="35" priority="7">
      <formula>$B$28="有機質系顔料"</formula>
    </cfRule>
  </conditionalFormatting>
  <conditionalFormatting sqref="C29">
    <cfRule type="expression" dxfId="34" priority="6">
      <formula>$B$29="添加剤(防かび剤、抗菌剤、機能性付加剤)"</formula>
    </cfRule>
  </conditionalFormatting>
  <conditionalFormatting sqref="D29">
    <cfRule type="expression" dxfId="33" priority="5">
      <formula>$B$29="添加剤(防かび剤、抗菌剤、機能性付加剤)"</formula>
    </cfRule>
  </conditionalFormatting>
  <conditionalFormatting sqref="C32:C33">
    <cfRule type="expression" dxfId="32" priority="2">
      <formula>$B$32="紙"</formula>
    </cfRule>
  </conditionalFormatting>
  <conditionalFormatting sqref="D32:D33">
    <cfRule type="expression" dxfId="31" priority="1">
      <formula>$B$32="紙"</formula>
    </cfRule>
  </conditionalFormatting>
  <dataValidations count="2">
    <dataValidation type="list" allowBlank="1" showInputMessage="1" showErrorMessage="1" sqref="C16">
      <formula1>$H$16:$H$19</formula1>
    </dataValidation>
    <dataValidation type="list" allowBlank="1" showInputMessage="1" showErrorMessage="1" sqref="F2">
      <formula1>$K$16:$K$100</formula1>
    </dataValidation>
  </dataValidations>
  <pageMargins left="0.70866141732283472" right="0.31496062992125984" top="0.74803149606299213" bottom="0.55118110236220474" header="0.31496062992125984" footer="0.31496062992125984"/>
  <pageSetup paperSize="9" scale="59" orientation="portrait" r:id="rId1"/>
  <headerFooter>
    <oddFooter>&amp;C認定共同管理&amp;R一般社団法人日本壁装協会　書式-WA805号</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K158"/>
  <sheetViews>
    <sheetView showZeros="0" view="pageBreakPreview" topLeftCell="B1" zoomScale="75" zoomScaleNormal="70" zoomScaleSheetLayoutView="75" workbookViewId="0">
      <pane ySplit="6" topLeftCell="A19" activePane="bottomLeft" state="frozen"/>
      <selection pane="bottomLeft" activeCell="H24" sqref="H24"/>
    </sheetView>
  </sheetViews>
  <sheetFormatPr defaultRowHeight="13.5"/>
  <cols>
    <col min="1" max="1" width="22.75" style="2" customWidth="1"/>
    <col min="2" max="2" width="29.75" style="2" customWidth="1"/>
    <col min="3" max="3" width="42.75" style="2" customWidth="1"/>
    <col min="4" max="4" width="12.75" style="2" bestFit="1" customWidth="1"/>
    <col min="5" max="5" width="18.25" style="2" bestFit="1" customWidth="1"/>
    <col min="6" max="6" width="31.75" style="2" customWidth="1"/>
    <col min="7" max="7" width="16.625" style="2" customWidth="1"/>
    <col min="8" max="8" width="12.375" style="2" customWidth="1"/>
    <col min="9" max="16384" width="9" style="2"/>
  </cols>
  <sheetData>
    <row r="1" spans="1:11" ht="34.5" customHeight="1">
      <c r="E1" s="6" t="s">
        <v>58</v>
      </c>
      <c r="F1" s="84">
        <f ca="1">TODAY()</f>
        <v>42789</v>
      </c>
    </row>
    <row r="2" spans="1:11" ht="50.25" customHeight="1">
      <c r="A2" s="5" t="s">
        <v>4</v>
      </c>
      <c r="D2" s="221" t="s">
        <v>62</v>
      </c>
      <c r="E2" s="222"/>
      <c r="F2" s="187" t="s">
        <v>216</v>
      </c>
    </row>
    <row r="3" spans="1:11" ht="38.25" customHeight="1">
      <c r="A3" s="1"/>
    </row>
    <row r="4" spans="1:11" ht="30.75" customHeight="1">
      <c r="A4" s="7" t="s">
        <v>3</v>
      </c>
      <c r="B4" s="4" t="s">
        <v>260</v>
      </c>
      <c r="C4" s="7" t="s">
        <v>2</v>
      </c>
    </row>
    <row r="5" spans="1:11" ht="45.75" customHeight="1">
      <c r="A5" s="78" t="s">
        <v>205</v>
      </c>
      <c r="B5" s="83" t="s">
        <v>215</v>
      </c>
      <c r="C5" s="79" t="s">
        <v>227</v>
      </c>
      <c r="D5" s="8"/>
      <c r="E5" s="8"/>
      <c r="F5" s="8"/>
      <c r="G5" s="8"/>
    </row>
    <row r="6" spans="1:11" ht="34.5" customHeight="1"/>
    <row r="7" spans="1:11" ht="27.95" customHeight="1">
      <c r="A7" s="6" t="s">
        <v>5</v>
      </c>
    </row>
    <row r="8" spans="1:11" ht="24.75" customHeight="1">
      <c r="B8" s="80" t="str">
        <f>C8</f>
        <v>化粧：ﾌｨﾙﾑなし</v>
      </c>
      <c r="C8" s="8" t="str">
        <f>VLOOKUP($F$2,共同認定一覧!$D:$BD,34,FALSE)</f>
        <v>化粧：ﾌｨﾙﾑなし</v>
      </c>
    </row>
    <row r="9" spans="1:11" ht="24.75" customHeight="1">
      <c r="B9" s="80" t="str">
        <f>C9</f>
        <v>化粧：合成樹脂あり、またはなし</v>
      </c>
      <c r="C9" s="8" t="str">
        <f>VLOOKUP($F$2,共同認定一覧!$D:$BD,35,FALSE)</f>
        <v>化粧：合成樹脂あり、またはなし</v>
      </c>
    </row>
    <row r="10" spans="1:11" ht="24.75" customHeight="1">
      <c r="B10" s="80" t="str">
        <f>C10</f>
        <v>化粧：印刷ｲﾝｷあり、またはなし</v>
      </c>
      <c r="C10" s="8" t="str">
        <f>VLOOKUP($F$2,共同認定一覧!$D:$BD,36,FALSE)</f>
        <v>化粧：印刷ｲﾝｷあり、またはなし</v>
      </c>
    </row>
    <row r="11" spans="1:11" ht="24.75" customHeight="1">
      <c r="B11" s="81"/>
      <c r="C11" s="8" t="s">
        <v>10</v>
      </c>
    </row>
    <row r="12" spans="1:11" ht="24.75" customHeight="1">
      <c r="B12" s="82"/>
      <c r="C12" s="8" t="s">
        <v>11</v>
      </c>
    </row>
    <row r="13" spans="1:11" ht="24" customHeight="1"/>
    <row r="14" spans="1:11" ht="27.95" customHeight="1" thickBot="1">
      <c r="A14" s="6" t="s">
        <v>6</v>
      </c>
    </row>
    <row r="15" spans="1:11" ht="44.25" customHeight="1" thickBot="1">
      <c r="A15" s="225" t="s">
        <v>0</v>
      </c>
      <c r="B15" s="226"/>
      <c r="C15" s="127" t="s">
        <v>7</v>
      </c>
      <c r="D15" s="128" t="s">
        <v>63</v>
      </c>
      <c r="E15" s="129" t="s">
        <v>91</v>
      </c>
      <c r="F15" s="86"/>
      <c r="G15" s="74"/>
    </row>
    <row r="16" spans="1:11" ht="30" customHeight="1">
      <c r="A16" s="223" t="s">
        <v>12</v>
      </c>
      <c r="B16" s="158">
        <f>VLOOKUP($F$2,共同認定一覧!$D:$BD,37,FALSE)</f>
        <v>0</v>
      </c>
      <c r="C16" s="159"/>
      <c r="D16" s="160"/>
      <c r="E16" s="161">
        <f>VLOOKUP($F$2,共同認定一覧!$D:$AH,15,FALSE)</f>
        <v>0</v>
      </c>
      <c r="F16" s="178" t="str">
        <f>IF(E16&lt;D16,"上限ｵｰﾊﾞｰ","")</f>
        <v/>
      </c>
      <c r="G16" s="75"/>
      <c r="H16" s="2" t="s">
        <v>99</v>
      </c>
      <c r="K16" s="2" t="str">
        <f>共同認定一覧!D7</f>
        <v>QM-0803-A</v>
      </c>
    </row>
    <row r="17" spans="1:11" ht="30" customHeight="1">
      <c r="A17" s="224"/>
      <c r="B17" s="124" t="str">
        <f>VLOOKUP($F$2,共同認定一覧!$D:$BD,38,FALSE)</f>
        <v>合成樹脂</v>
      </c>
      <c r="C17" s="120" t="s">
        <v>220</v>
      </c>
      <c r="D17" s="121">
        <v>1</v>
      </c>
      <c r="E17" s="94">
        <f>VLOOKUP($F$2,共同認定一覧!$D:$AH,16,FALSE)</f>
        <v>10</v>
      </c>
      <c r="F17" s="178" t="str">
        <f>IF(E17&lt;D17,"上限ｵｰﾊﾞｰ","")</f>
        <v/>
      </c>
      <c r="G17" s="75"/>
      <c r="H17" s="2" t="s">
        <v>100</v>
      </c>
      <c r="K17" s="2" t="str">
        <f>共同認定一覧!D8</f>
        <v>QM-0803-A#</v>
      </c>
    </row>
    <row r="18" spans="1:11" ht="30" customHeight="1">
      <c r="A18" s="224"/>
      <c r="B18" s="124" t="str">
        <f>VLOOKUP($F$2,共同認定一覧!$D:$BD,39,FALSE)</f>
        <v>印刷ｲﾝｷ</v>
      </c>
      <c r="C18" s="120" t="s">
        <v>221</v>
      </c>
      <c r="D18" s="122">
        <v>1</v>
      </c>
      <c r="E18" s="94">
        <f>IF(B18="印刷ｲﾝｷ",VLOOKUP($F$2,共同認定一覧!$D:$AH,16,FALSE),"")</f>
        <v>10</v>
      </c>
      <c r="F18" s="178" t="str">
        <f t="shared" ref="F18:F37" si="0">IF(E18&lt;D18,"上限ｵｰﾊﾞｰ","")</f>
        <v/>
      </c>
      <c r="G18" s="75"/>
      <c r="H18" s="2" t="s">
        <v>101</v>
      </c>
      <c r="K18" s="2" t="str">
        <f>共同認定一覧!D9</f>
        <v>QM-0803-B</v>
      </c>
    </row>
    <row r="19" spans="1:11" ht="30" customHeight="1" thickBot="1">
      <c r="A19" s="224"/>
      <c r="B19" s="153" t="str">
        <f>VLOOKUP($F$2,共同認定一覧!$D:$BD,40,FALSE)</f>
        <v>無機質系充てん剤・無機質系顔料・添加剤</v>
      </c>
      <c r="C19" s="154" t="s">
        <v>217</v>
      </c>
      <c r="D19" s="155">
        <v>0.5</v>
      </c>
      <c r="E19" s="156"/>
      <c r="F19" s="178"/>
      <c r="G19" s="75"/>
      <c r="K19" s="2" t="str">
        <f>共同認定一覧!D10</f>
        <v>QM-0803-B#</v>
      </c>
    </row>
    <row r="20" spans="1:11" ht="30" customHeight="1" thickTop="1" thickBot="1">
      <c r="A20" s="224"/>
      <c r="B20" s="169" t="s">
        <v>104</v>
      </c>
      <c r="C20" s="170"/>
      <c r="D20" s="171">
        <f>SUM(D16:D18)</f>
        <v>2</v>
      </c>
      <c r="E20" s="172">
        <f>VLOOKUP($F$2,共同認定一覧!$D:$AH,14,FALSE)</f>
        <v>10</v>
      </c>
      <c r="F20" s="178" t="str">
        <f t="shared" si="0"/>
        <v/>
      </c>
      <c r="G20" s="75"/>
      <c r="K20" s="2" t="str">
        <f>共同認定一覧!D11</f>
        <v>QM-0803-C</v>
      </c>
    </row>
    <row r="21" spans="1:11" ht="30" customHeight="1">
      <c r="A21" s="227" t="s">
        <v>137</v>
      </c>
      <c r="B21" s="173" t="str">
        <f>VLOOKUP($F$2,共同認定一覧!$D:$BD,41,FALSE)</f>
        <v>塩化ﾋﾞﾆﾙ樹脂</v>
      </c>
      <c r="C21" s="159" t="s">
        <v>218</v>
      </c>
      <c r="D21" s="160">
        <v>70</v>
      </c>
      <c r="E21" s="161">
        <f>VLOOKUP($F$2,共同認定一覧!$D:$AH,23,FALSE)</f>
        <v>104.1</v>
      </c>
      <c r="F21" s="178" t="str">
        <f t="shared" si="0"/>
        <v/>
      </c>
      <c r="G21" s="75"/>
      <c r="K21" s="2" t="str">
        <f>共同認定一覧!D12</f>
        <v>QM-0803-C#</v>
      </c>
    </row>
    <row r="22" spans="1:11" ht="30" customHeight="1">
      <c r="A22" s="228"/>
      <c r="B22" s="126">
        <f>VLOOKUP($F$2,共同認定一覧!$D:$BD,42,FALSE)</f>
        <v>0</v>
      </c>
      <c r="C22" s="120"/>
      <c r="D22" s="123"/>
      <c r="E22" s="95">
        <f>VLOOKUP($F$2,共同認定一覧!$D:$AH,24,FALSE)</f>
        <v>0</v>
      </c>
      <c r="F22" s="178" t="str">
        <f t="shared" si="0"/>
        <v/>
      </c>
      <c r="G22" s="75"/>
      <c r="K22" s="2" t="str">
        <f>共同認定一覧!D13</f>
        <v>QM-0808-E</v>
      </c>
    </row>
    <row r="23" spans="1:11" ht="30" customHeight="1">
      <c r="A23" s="228"/>
      <c r="B23" s="125" t="str">
        <f>VLOOKUP($F$2,共同認定一覧!$D:$BD,43,FALSE)</f>
        <v>可塑剤+減粘剤</v>
      </c>
      <c r="C23" s="120" t="s">
        <v>219</v>
      </c>
      <c r="D23" s="121">
        <v>40</v>
      </c>
      <c r="E23" s="94">
        <f>VLOOKUP($F$2,共同認定一覧!$D:$AH,25,FALSE)</f>
        <v>66.7</v>
      </c>
      <c r="F23" s="178" t="str">
        <f t="shared" si="0"/>
        <v/>
      </c>
      <c r="G23" s="75"/>
      <c r="K23" s="2" t="str">
        <f>共同認定一覧!D14</f>
        <v>QM-0808-E#</v>
      </c>
    </row>
    <row r="24" spans="1:11" ht="30" customHeight="1">
      <c r="A24" s="228"/>
      <c r="B24" s="126" t="str">
        <f>VLOOKUP($F$2,共同認定一覧!$D:$BD,44,FALSE)</f>
        <v>(減粘剤(ｶﾙﾎﾞﾝ酸ｴｽﾃﾙ系))</v>
      </c>
      <c r="C24" s="120"/>
      <c r="D24" s="123"/>
      <c r="E24" s="95">
        <f>VLOOKUP($F$2,共同認定一覧!$D:$AH,26,FALSE)</f>
        <v>12.5</v>
      </c>
      <c r="F24" s="178" t="str">
        <f t="shared" si="0"/>
        <v/>
      </c>
      <c r="G24" s="75"/>
      <c r="K24" s="2" t="str">
        <f>共同認定一覧!D15</f>
        <v>QM-0808-F</v>
      </c>
    </row>
    <row r="25" spans="1:11" ht="30" customHeight="1">
      <c r="A25" s="228"/>
      <c r="B25" s="125" t="str">
        <f>VLOOKUP($F$2,共同認定一覧!$D:$BD,45,FALSE)</f>
        <v>無機質系充てん剤・無機質系顔料</v>
      </c>
      <c r="C25" s="120" t="s">
        <v>222</v>
      </c>
      <c r="D25" s="121">
        <v>20.8</v>
      </c>
      <c r="E25" s="96">
        <f>VLOOKUP($F$2,共同認定一覧!$D:$AH,27,FALSE)</f>
        <v>20.8</v>
      </c>
      <c r="F25" s="178" t="str">
        <f>IF(E25&gt;D25,"下限未満","")</f>
        <v/>
      </c>
      <c r="G25" s="75"/>
      <c r="K25" s="2" t="str">
        <f>共同認定一覧!D16</f>
        <v>QM-0808-F#</v>
      </c>
    </row>
    <row r="26" spans="1:11" ht="30" customHeight="1">
      <c r="A26" s="228"/>
      <c r="B26" s="125" t="str">
        <f>VLOOKUP($F$2,共同認定一覧!$D:$BD,46,FALSE)</f>
        <v>有機質系発泡剤</v>
      </c>
      <c r="C26" s="120" t="s">
        <v>223</v>
      </c>
      <c r="D26" s="121">
        <v>2.5</v>
      </c>
      <c r="E26" s="94">
        <f>VLOOKUP($F$2,共同認定一覧!$D:$AH,28,FALSE)</f>
        <v>5.8</v>
      </c>
      <c r="F26" s="178" t="str">
        <f t="shared" si="0"/>
        <v/>
      </c>
      <c r="G26" s="75"/>
      <c r="K26" s="2" t="str">
        <f>共同認定一覧!D17</f>
        <v>QM-0804-A#</v>
      </c>
    </row>
    <row r="27" spans="1:11" ht="30" customHeight="1">
      <c r="A27" s="228"/>
      <c r="B27" s="125" t="str">
        <f>VLOOKUP($F$2,共同認定一覧!$D:$BD,47,FALSE)</f>
        <v>有機質系安定剤</v>
      </c>
      <c r="C27" s="120" t="s">
        <v>224</v>
      </c>
      <c r="D27" s="121">
        <v>2</v>
      </c>
      <c r="E27" s="94">
        <f>VLOOKUP($F$2,共同認定一覧!$D:$AH,29,FALSE)</f>
        <v>5.2</v>
      </c>
      <c r="F27" s="178" t="str">
        <f t="shared" si="0"/>
        <v/>
      </c>
      <c r="G27" s="75"/>
      <c r="K27" s="2" t="str">
        <f>共同認定一覧!D18</f>
        <v>QM-0804-B#</v>
      </c>
    </row>
    <row r="28" spans="1:11" ht="30" customHeight="1">
      <c r="A28" s="228"/>
      <c r="B28" s="125" t="str">
        <f>VLOOKUP($F$2,共同認定一覧!$D:$BD,48,FALSE)</f>
        <v>有機質系顔料</v>
      </c>
      <c r="C28" s="120" t="s">
        <v>225</v>
      </c>
      <c r="D28" s="121">
        <v>0.5</v>
      </c>
      <c r="E28" s="94">
        <f>VLOOKUP($F$2,共同認定一覧!$D:$AH,30,FALSE)</f>
        <v>3.3</v>
      </c>
      <c r="F28" s="178" t="str">
        <f t="shared" si="0"/>
        <v/>
      </c>
      <c r="G28" s="75"/>
      <c r="K28" s="2" t="str">
        <f>共同認定一覧!D19</f>
        <v>QM-0804-C#</v>
      </c>
    </row>
    <row r="29" spans="1:11" ht="30" customHeight="1" thickBot="1">
      <c r="A29" s="228"/>
      <c r="B29" s="153" t="str">
        <f>VLOOKUP($F$2,共同認定一覧!$D:$BD,49,FALSE)</f>
        <v>添加剤(防かび剤、抗菌剤、機能性付加剤)</v>
      </c>
      <c r="C29" s="154" t="s">
        <v>226</v>
      </c>
      <c r="D29" s="155">
        <v>0.1</v>
      </c>
      <c r="E29" s="157">
        <f>VLOOKUP($F$2,共同認定一覧!$D:$AH,31,FALSE)</f>
        <v>2.5</v>
      </c>
      <c r="F29" s="178" t="str">
        <f t="shared" si="0"/>
        <v/>
      </c>
      <c r="G29" s="75"/>
      <c r="K29" s="2" t="str">
        <f>共同認定一覧!D20</f>
        <v>QM-0882-A#</v>
      </c>
    </row>
    <row r="30" spans="1:11" ht="30" customHeight="1" thickTop="1" thickBot="1">
      <c r="A30" s="228"/>
      <c r="B30" s="165" t="s">
        <v>103</v>
      </c>
      <c r="C30" s="162"/>
      <c r="D30" s="163">
        <f>SUM(D21,D23,D26:D29)</f>
        <v>115.1</v>
      </c>
      <c r="E30" s="164">
        <f>VLOOKUP($F$2,共同認定一覧!$D:$AH,17,FALSE)</f>
        <v>176</v>
      </c>
      <c r="F30" s="178" t="str">
        <f t="shared" si="0"/>
        <v/>
      </c>
      <c r="G30" s="75"/>
      <c r="K30" s="2" t="str">
        <f>共同認定一覧!D21</f>
        <v>QM-0882-B#</v>
      </c>
    </row>
    <row r="31" spans="1:11" ht="30" customHeight="1" thickTop="1" thickBot="1">
      <c r="A31" s="229"/>
      <c r="B31" s="174" t="s">
        <v>102</v>
      </c>
      <c r="C31" s="175"/>
      <c r="D31" s="176">
        <f>SUM(D21,D23,D25:D29)</f>
        <v>135.9</v>
      </c>
      <c r="E31" s="177">
        <f>VLOOKUP($F$2,共同認定一覧!$D:$AH,22,FALSE)</f>
        <v>375</v>
      </c>
      <c r="F31" s="178" t="str">
        <f t="shared" si="0"/>
        <v/>
      </c>
      <c r="G31" s="75"/>
      <c r="K31" s="2" t="str">
        <f>共同認定一覧!D22</f>
        <v>QM-0882-C#</v>
      </c>
    </row>
    <row r="32" spans="1:11" ht="30" customHeight="1">
      <c r="A32" s="223" t="s">
        <v>228</v>
      </c>
      <c r="B32" s="195" t="s">
        <v>13</v>
      </c>
      <c r="C32" s="196" t="s">
        <v>232</v>
      </c>
      <c r="D32" s="160">
        <v>65</v>
      </c>
      <c r="E32" s="197">
        <f>VLOOKUP($F$2,共同認定一覧!$D:$AH,18,FALSE)</f>
        <v>65</v>
      </c>
      <c r="F32" s="178" t="str">
        <f t="shared" si="0"/>
        <v/>
      </c>
      <c r="G32" s="75"/>
      <c r="K32" s="2" t="str">
        <f>共同認定一覧!D23</f>
        <v>QM-0885-A#</v>
      </c>
    </row>
    <row r="33" spans="1:11" ht="30" customHeight="1" thickBot="1">
      <c r="A33" s="224"/>
      <c r="B33" s="198" t="s">
        <v>231</v>
      </c>
      <c r="C33" s="199"/>
      <c r="D33" s="200"/>
      <c r="E33" s="201">
        <v>120</v>
      </c>
      <c r="F33" s="178" t="str">
        <f t="shared" si="0"/>
        <v/>
      </c>
      <c r="G33" s="75"/>
      <c r="K33" s="2" t="str">
        <f>共同認定一覧!D24</f>
        <v>QM-0885-B#</v>
      </c>
    </row>
    <row r="34" spans="1:11" ht="30" customHeight="1" thickTop="1" thickBot="1">
      <c r="A34" s="231"/>
      <c r="B34" s="174" t="s">
        <v>230</v>
      </c>
      <c r="C34" s="175"/>
      <c r="D34" s="176">
        <f>SUM(D32:D33)</f>
        <v>65</v>
      </c>
      <c r="E34" s="177">
        <v>150</v>
      </c>
      <c r="F34" s="178" t="str">
        <f t="shared" si="0"/>
        <v/>
      </c>
      <c r="G34" s="75"/>
      <c r="K34" s="2" t="str">
        <f>共同認定一覧!D25</f>
        <v>QM-0885-C#</v>
      </c>
    </row>
    <row r="35" spans="1:11" ht="30" customHeight="1" thickBot="1">
      <c r="A35" s="232" t="s">
        <v>1</v>
      </c>
      <c r="B35" s="233"/>
      <c r="C35" s="166"/>
      <c r="D35" s="167"/>
      <c r="E35" s="168"/>
      <c r="F35" s="179"/>
      <c r="G35" s="76"/>
      <c r="K35" s="2" t="str">
        <f>共同認定一覧!D26</f>
        <v>NM-3991-A#(QM-0822-A#)</v>
      </c>
    </row>
    <row r="36" spans="1:11" ht="30" customHeight="1" thickBot="1">
      <c r="A36" s="194"/>
      <c r="B36" s="194"/>
      <c r="C36" s="119" t="s">
        <v>105</v>
      </c>
      <c r="D36" s="130">
        <f>SUM(D20,D30,D32)</f>
        <v>182.1</v>
      </c>
      <c r="E36" s="97">
        <f>VLOOKUP($F$2,共同認定一覧!$D:$AH,12,FALSE)</f>
        <v>251</v>
      </c>
      <c r="F36" s="178" t="str">
        <f t="shared" si="0"/>
        <v/>
      </c>
      <c r="G36" s="75"/>
      <c r="K36" s="2" t="str">
        <f>共同認定一覧!D27</f>
        <v>NM-3991-B#(QM-0822-B#)</v>
      </c>
    </row>
    <row r="37" spans="1:11" ht="30" customHeight="1" thickBot="1">
      <c r="A37" s="194"/>
      <c r="B37" s="194"/>
      <c r="C37" s="119" t="s">
        <v>8</v>
      </c>
      <c r="D37" s="130">
        <f>SUM(D16:D19,D21,D23,D25:D29,D32:D33)</f>
        <v>203.4</v>
      </c>
      <c r="E37" s="97">
        <f>VLOOKUP($F$2,共同認定一覧!$D:$AH,11,FALSE)</f>
        <v>555</v>
      </c>
      <c r="F37" s="178" t="str">
        <f t="shared" si="0"/>
        <v/>
      </c>
      <c r="G37" s="75"/>
      <c r="K37" s="2" t="str">
        <f>共同認定一覧!D28</f>
        <v>NM-3991-C#(QM-0822-C#)</v>
      </c>
    </row>
    <row r="38" spans="1:11" ht="21" customHeight="1">
      <c r="A38" s="118" t="s">
        <v>128</v>
      </c>
      <c r="B38" s="193"/>
      <c r="C38" s="193"/>
      <c r="K38" s="2" t="str">
        <f>共同認定一覧!D29</f>
        <v>NM-3991-A#(QM-0822-A#)（NM-4082-A#)</v>
      </c>
    </row>
    <row r="39" spans="1:11" ht="21" customHeight="1">
      <c r="A39" s="230" t="s">
        <v>130</v>
      </c>
      <c r="B39" s="230"/>
      <c r="C39" s="230"/>
      <c r="D39" s="230"/>
      <c r="E39" s="230"/>
      <c r="F39" s="230"/>
      <c r="K39" s="2" t="str">
        <f>共同認定一覧!D30</f>
        <v>NM-3991-B#(QM-0822-B#)(NM-4082-B#)</v>
      </c>
    </row>
    <row r="40" spans="1:11" ht="21" customHeight="1" thickBot="1">
      <c r="A40" s="193"/>
      <c r="B40" s="193"/>
      <c r="C40" s="193"/>
      <c r="K40" s="2" t="str">
        <f>共同認定一覧!D31</f>
        <v>NM-3991-C#(QM-0822-C#)(NM-4082-C#)</v>
      </c>
    </row>
    <row r="41" spans="1:11" ht="52.5" customHeight="1" thickBot="1">
      <c r="A41" s="219" t="s">
        <v>9</v>
      </c>
      <c r="B41" s="220"/>
      <c r="C41" s="85" t="str">
        <f>IF(E45="",E44,CONCATENATE(E44,",",E45,",",E46))</f>
        <v>QM-0803</v>
      </c>
      <c r="E41" s="203" t="s">
        <v>259</v>
      </c>
      <c r="F41" s="204">
        <f>VLOOKUP($F$2,共同認定一覧!$D:$AH,9,FALSE)</f>
        <v>1101</v>
      </c>
      <c r="K41" s="2" t="str">
        <f>共同認定一覧!D32</f>
        <v>NM-3992-A#(QM-0823-A#)</v>
      </c>
    </row>
    <row r="42" spans="1:11">
      <c r="A42" s="193"/>
      <c r="B42" s="193"/>
      <c r="C42" s="193"/>
      <c r="K42" s="2" t="str">
        <f>共同認定一覧!D33</f>
        <v>NM-3992-B#(QM-0823-B#)</v>
      </c>
    </row>
    <row r="43" spans="1:11">
      <c r="A43" s="193"/>
      <c r="B43" s="193"/>
      <c r="C43" s="193"/>
      <c r="K43" s="2" t="str">
        <f>共同認定一覧!D34</f>
        <v>NM-3992-C#(QM-0823-C#)</v>
      </c>
    </row>
    <row r="44" spans="1:11">
      <c r="A44" s="193"/>
      <c r="B44" s="193"/>
      <c r="C44" s="193"/>
      <c r="E44" s="2" t="str">
        <f>MID(F2,1,7)</f>
        <v>QM-0803</v>
      </c>
      <c r="K44" s="2" t="str">
        <f>共同認定一覧!D35</f>
        <v>NM-3992-A#(QM-0823-A#)(NM-4083-A#)</v>
      </c>
    </row>
    <row r="45" spans="1:11">
      <c r="A45" s="193"/>
      <c r="B45" s="193"/>
      <c r="C45" s="193"/>
      <c r="E45" s="2" t="str">
        <f>MID(F2,12,7)</f>
        <v/>
      </c>
      <c r="K45" s="2" t="str">
        <f>共同認定一覧!D36</f>
        <v>NM-3992-B#(QM-0823-B#)(NM-4083-B#)</v>
      </c>
    </row>
    <row r="46" spans="1:11">
      <c r="A46" s="193"/>
      <c r="B46" s="193"/>
      <c r="C46" s="193"/>
      <c r="E46" s="2" t="str">
        <f>MID(F2,24,7)</f>
        <v/>
      </c>
      <c r="K46" s="2" t="str">
        <f>共同認定一覧!D37</f>
        <v>NM-3992-C#(QM-0823-C#)(NM-4083-C#)</v>
      </c>
    </row>
    <row r="47" spans="1:11">
      <c r="A47" s="193"/>
      <c r="B47" s="193"/>
      <c r="C47" s="193"/>
      <c r="K47" s="2" t="str">
        <f>共同認定一覧!D38</f>
        <v>QM-0814-A</v>
      </c>
    </row>
    <row r="48" spans="1:11">
      <c r="A48" s="193"/>
      <c r="B48" s="193"/>
      <c r="C48" s="193"/>
      <c r="K48" s="2" t="str">
        <f>共同認定一覧!D39</f>
        <v>QM-0814-A#</v>
      </c>
    </row>
    <row r="49" spans="1:11">
      <c r="A49" s="193"/>
      <c r="B49" s="193"/>
      <c r="C49" s="193"/>
      <c r="K49" s="2" t="str">
        <f>共同認定一覧!D40</f>
        <v>QM-0814-B</v>
      </c>
    </row>
    <row r="50" spans="1:11">
      <c r="A50" s="193"/>
      <c r="B50" s="193"/>
      <c r="C50" s="193"/>
      <c r="K50" s="2" t="str">
        <f>共同認定一覧!D41</f>
        <v>QM-0814-B#</v>
      </c>
    </row>
    <row r="51" spans="1:11">
      <c r="A51" s="193"/>
      <c r="B51" s="193"/>
      <c r="C51" s="193"/>
      <c r="K51" s="2" t="str">
        <f>共同認定一覧!D42</f>
        <v>QM-0814-C</v>
      </c>
    </row>
    <row r="52" spans="1:11">
      <c r="A52" s="193"/>
      <c r="B52" s="193"/>
      <c r="C52" s="193"/>
      <c r="K52" s="2" t="str">
        <f>共同認定一覧!D43</f>
        <v>QM-0814-C#</v>
      </c>
    </row>
    <row r="53" spans="1:11">
      <c r="A53" s="193"/>
      <c r="B53" s="193"/>
      <c r="C53" s="193"/>
      <c r="K53" s="2" t="str">
        <f>共同認定一覧!D44</f>
        <v>QM-0815-E</v>
      </c>
    </row>
    <row r="54" spans="1:11">
      <c r="A54" s="193"/>
      <c r="B54" s="193"/>
      <c r="C54" s="193"/>
      <c r="K54" s="2" t="str">
        <f>共同認定一覧!D45</f>
        <v>QM-0815-E#</v>
      </c>
    </row>
    <row r="55" spans="1:11">
      <c r="A55" s="193"/>
      <c r="B55" s="193"/>
      <c r="C55" s="193"/>
      <c r="K55" s="2" t="str">
        <f>共同認定一覧!D46</f>
        <v>QM-0815-F</v>
      </c>
    </row>
    <row r="56" spans="1:11">
      <c r="K56" s="2" t="str">
        <f>共同認定一覧!D47</f>
        <v>QM-0815-F#</v>
      </c>
    </row>
    <row r="57" spans="1:11">
      <c r="K57" s="2" t="str">
        <f>共同認定一覧!D48</f>
        <v>QM-0816-A#</v>
      </c>
    </row>
    <row r="58" spans="1:11">
      <c r="K58" s="2" t="str">
        <f>共同認定一覧!D49</f>
        <v>QM-0816-B#</v>
      </c>
    </row>
    <row r="59" spans="1:11">
      <c r="K59" s="2" t="str">
        <f>共同認定一覧!D50</f>
        <v>QM-0816-C#</v>
      </c>
    </row>
    <row r="60" spans="1:11">
      <c r="K60" s="2" t="str">
        <f>共同認定一覧!D51</f>
        <v>QM-0817-E#</v>
      </c>
    </row>
    <row r="61" spans="1:11">
      <c r="K61" s="2" t="str">
        <f>共同認定一覧!D52</f>
        <v>QM-0817-F#</v>
      </c>
    </row>
    <row r="62" spans="1:11">
      <c r="K62" s="2" t="str">
        <f>共同認定一覧!D53</f>
        <v>NM-3984-A (QM-0819-A)</v>
      </c>
    </row>
    <row r="63" spans="1:11">
      <c r="K63" s="2" t="str">
        <f>共同認定一覧!D54</f>
        <v>NM-3984-A#(QM-0819-A#)</v>
      </c>
    </row>
    <row r="64" spans="1:11">
      <c r="K64" s="2" t="str">
        <f>共同認定一覧!D55</f>
        <v>NM-3984-B (QM-0819-B)</v>
      </c>
    </row>
    <row r="65" spans="11:11">
      <c r="K65" s="2" t="str">
        <f>共同認定一覧!D56</f>
        <v>NM-3984-B#(QM-0819-B#)</v>
      </c>
    </row>
    <row r="66" spans="11:11">
      <c r="K66" s="2" t="str">
        <f>共同認定一覧!D57</f>
        <v>NM-3984-C (QM-0819-C)</v>
      </c>
    </row>
    <row r="67" spans="11:11">
      <c r="K67" s="2" t="str">
        <f>共同認定一覧!D58</f>
        <v>NM-3984-C#(QM-0819-C#)</v>
      </c>
    </row>
    <row r="68" spans="11:11">
      <c r="K68" s="2" t="str">
        <f>共同認定一覧!D59</f>
        <v>NM-3984-A (QM-0819-A) (NM-4110-A)</v>
      </c>
    </row>
    <row r="69" spans="11:11">
      <c r="K69" s="2" t="str">
        <f>共同認定一覧!D60</f>
        <v>NM-3984-A#(QM-0819-A#)(NM-4110-A#)</v>
      </c>
    </row>
    <row r="70" spans="11:11">
      <c r="K70" s="2" t="str">
        <f>共同認定一覧!D61</f>
        <v>NM-3984-B (QM-0819-B) (NM-4110-B)</v>
      </c>
    </row>
    <row r="71" spans="11:11">
      <c r="K71" s="2" t="str">
        <f>共同認定一覧!D62</f>
        <v>NM-3984-B#(QM-0819-B#)(NM-4110-B#)</v>
      </c>
    </row>
    <row r="72" spans="11:11">
      <c r="K72" s="2" t="str">
        <f>共同認定一覧!D63</f>
        <v>NM-3984-C (QM-0819-C) (NM-4110-C)</v>
      </c>
    </row>
    <row r="73" spans="11:11">
      <c r="K73" s="2" t="str">
        <f>共同認定一覧!D64</f>
        <v>NM-3984-C#(QM-0819-C#)(NM-4110-C#)</v>
      </c>
    </row>
    <row r="74" spans="11:11">
      <c r="K74" s="2" t="str">
        <f>共同認定一覧!D65</f>
        <v>NM-3985-E (QM-0820-E)</v>
      </c>
    </row>
    <row r="75" spans="11:11">
      <c r="K75" s="2" t="str">
        <f>共同認定一覧!D66</f>
        <v>NM-3985-E#(QM-0820-E#)</v>
      </c>
    </row>
    <row r="76" spans="11:11">
      <c r="K76" s="2" t="str">
        <f>共同認定一覧!D67</f>
        <v>NM-3985-F (QM-0820-F)</v>
      </c>
    </row>
    <row r="77" spans="11:11">
      <c r="K77" s="2" t="str">
        <f>共同認定一覧!D68</f>
        <v>NM-3985-F#(QM-0820-F#)</v>
      </c>
    </row>
    <row r="78" spans="11:11">
      <c r="K78" s="2" t="str">
        <f>共同認定一覧!D69</f>
        <v>NM-3985-E (QM-0820-E) (NM-4111-E)</v>
      </c>
    </row>
    <row r="79" spans="11:11">
      <c r="K79" s="2" t="str">
        <f>共同認定一覧!D70</f>
        <v>NM-3985-E#(QM-0820-E#)(NM-4111-E#)</v>
      </c>
    </row>
    <row r="80" spans="11:11">
      <c r="K80" s="2" t="str">
        <f>共同認定一覧!D71</f>
        <v>NM-3985-F (QM-0820-F) (NM-4111-F)</v>
      </c>
    </row>
    <row r="81" spans="11:11">
      <c r="K81" s="2" t="str">
        <f>共同認定一覧!D72</f>
        <v>NM-3985-F#(QM-0820-F#)(NM-4111-F#)</v>
      </c>
    </row>
    <row r="82" spans="11:11">
      <c r="K82" s="2" t="str">
        <f>共同認定一覧!D73</f>
        <v>QM-0833-A</v>
      </c>
    </row>
    <row r="83" spans="11:11">
      <c r="K83" s="2" t="str">
        <f>共同認定一覧!D74</f>
        <v>QM-0833-A#</v>
      </c>
    </row>
    <row r="84" spans="11:11">
      <c r="K84" s="2" t="str">
        <f>共同認定一覧!D75</f>
        <v>QM-0833-B</v>
      </c>
    </row>
    <row r="85" spans="11:11">
      <c r="K85" s="2" t="str">
        <f>共同認定一覧!D76</f>
        <v>QM-0833-B#</v>
      </c>
    </row>
    <row r="86" spans="11:11">
      <c r="K86" s="2" t="str">
        <f>共同認定一覧!D77</f>
        <v>QM-0833-C</v>
      </c>
    </row>
    <row r="87" spans="11:11">
      <c r="K87" s="2" t="str">
        <f>共同認定一覧!D78</f>
        <v>QM-0833-C#</v>
      </c>
    </row>
    <row r="88" spans="11:11">
      <c r="K88" s="2" t="str">
        <f>共同認定一覧!D79</f>
        <v>QM-0836-A#</v>
      </c>
    </row>
    <row r="89" spans="11:11">
      <c r="K89" s="2" t="str">
        <f>共同認定一覧!D80</f>
        <v>QM-0836-B#</v>
      </c>
    </row>
    <row r="90" spans="11:11">
      <c r="K90" s="2" t="str">
        <f>共同認定一覧!D81</f>
        <v>QM-0836-C#</v>
      </c>
    </row>
    <row r="91" spans="11:11">
      <c r="K91" s="2">
        <f>共同認定一覧!D86</f>
        <v>0</v>
      </c>
    </row>
    <row r="92" spans="11:11">
      <c r="K92" s="2">
        <f>共同認定一覧!D87</f>
        <v>0</v>
      </c>
    </row>
    <row r="93" spans="11:11">
      <c r="K93" s="2">
        <f>共同認定一覧!D88</f>
        <v>0</v>
      </c>
    </row>
    <row r="94" spans="11:11">
      <c r="K94" s="2">
        <f>共同認定一覧!D89</f>
        <v>0</v>
      </c>
    </row>
    <row r="95" spans="11:11">
      <c r="K95" s="2">
        <f>共同認定一覧!D90</f>
        <v>0</v>
      </c>
    </row>
    <row r="96" spans="11:11">
      <c r="K96" s="2">
        <f>共同認定一覧!D91</f>
        <v>0</v>
      </c>
    </row>
    <row r="97" spans="11:11">
      <c r="K97" s="2">
        <f>共同認定一覧!D92</f>
        <v>0</v>
      </c>
    </row>
    <row r="98" spans="11:11">
      <c r="K98" s="2">
        <f>共同認定一覧!D93</f>
        <v>0</v>
      </c>
    </row>
    <row r="99" spans="11:11">
      <c r="K99" s="2">
        <f>共同認定一覧!D94</f>
        <v>0</v>
      </c>
    </row>
    <row r="100" spans="11:11">
      <c r="K100" s="2">
        <f>共同認定一覧!D95</f>
        <v>0</v>
      </c>
    </row>
    <row r="101" spans="11:11">
      <c r="K101" s="2">
        <f>共同認定一覧!D96</f>
        <v>0</v>
      </c>
    </row>
    <row r="102" spans="11:11">
      <c r="K102" s="2">
        <f>共同認定一覧!D97</f>
        <v>0</v>
      </c>
    </row>
    <row r="103" spans="11:11">
      <c r="K103" s="2">
        <f>共同認定一覧!D98</f>
        <v>0</v>
      </c>
    </row>
    <row r="104" spans="11:11">
      <c r="K104" s="2">
        <f>共同認定一覧!D99</f>
        <v>0</v>
      </c>
    </row>
    <row r="105" spans="11:11">
      <c r="K105" s="2">
        <f>共同認定一覧!D100</f>
        <v>0</v>
      </c>
    </row>
    <row r="106" spans="11:11">
      <c r="K106" s="2">
        <f>共同認定一覧!D101</f>
        <v>0</v>
      </c>
    </row>
    <row r="107" spans="11:11">
      <c r="K107" s="2">
        <f>共同認定一覧!D102</f>
        <v>0</v>
      </c>
    </row>
    <row r="108" spans="11:11">
      <c r="K108" s="2">
        <f>共同認定一覧!D103</f>
        <v>0</v>
      </c>
    </row>
    <row r="109" spans="11:11">
      <c r="K109" s="2">
        <f>共同認定一覧!D104</f>
        <v>0</v>
      </c>
    </row>
    <row r="110" spans="11:11">
      <c r="K110" s="2">
        <f>共同認定一覧!D105</f>
        <v>0</v>
      </c>
    </row>
    <row r="111" spans="11:11">
      <c r="K111" s="2">
        <f>共同認定一覧!D106</f>
        <v>0</v>
      </c>
    </row>
    <row r="112" spans="11:11">
      <c r="K112" s="2">
        <f>共同認定一覧!D107</f>
        <v>0</v>
      </c>
    </row>
    <row r="113" spans="11:11">
      <c r="K113" s="2">
        <f>共同認定一覧!D108</f>
        <v>0</v>
      </c>
    </row>
    <row r="114" spans="11:11">
      <c r="K114" s="2">
        <f>共同認定一覧!D109</f>
        <v>0</v>
      </c>
    </row>
    <row r="115" spans="11:11">
      <c r="K115" s="2">
        <f>共同認定一覧!D110</f>
        <v>0</v>
      </c>
    </row>
    <row r="116" spans="11:11">
      <c r="K116" s="2">
        <f>共同認定一覧!D111</f>
        <v>0</v>
      </c>
    </row>
    <row r="117" spans="11:11">
      <c r="K117" s="2">
        <f>共同認定一覧!D112</f>
        <v>0</v>
      </c>
    </row>
    <row r="118" spans="11:11">
      <c r="K118" s="2">
        <f>共同認定一覧!D113</f>
        <v>0</v>
      </c>
    </row>
    <row r="119" spans="11:11">
      <c r="K119" s="2">
        <f>共同認定一覧!D114</f>
        <v>0</v>
      </c>
    </row>
    <row r="120" spans="11:11">
      <c r="K120" s="2">
        <f>共同認定一覧!D115</f>
        <v>0</v>
      </c>
    </row>
    <row r="121" spans="11:11">
      <c r="K121" s="2">
        <f>共同認定一覧!D116</f>
        <v>0</v>
      </c>
    </row>
    <row r="122" spans="11:11">
      <c r="K122" s="2">
        <f>共同認定一覧!D117</f>
        <v>0</v>
      </c>
    </row>
    <row r="123" spans="11:11">
      <c r="K123" s="2">
        <f>共同認定一覧!D118</f>
        <v>0</v>
      </c>
    </row>
    <row r="124" spans="11:11">
      <c r="K124" s="2">
        <f>共同認定一覧!D119</f>
        <v>0</v>
      </c>
    </row>
    <row r="125" spans="11:11">
      <c r="K125" s="2">
        <f>共同認定一覧!D120</f>
        <v>0</v>
      </c>
    </row>
    <row r="126" spans="11:11">
      <c r="K126" s="2">
        <f>共同認定一覧!D121</f>
        <v>0</v>
      </c>
    </row>
    <row r="127" spans="11:11">
      <c r="K127" s="2">
        <f>共同認定一覧!D122</f>
        <v>0</v>
      </c>
    </row>
    <row r="128" spans="11:11">
      <c r="K128" s="2">
        <f>共同認定一覧!D123</f>
        <v>0</v>
      </c>
    </row>
    <row r="129" spans="11:11">
      <c r="K129" s="2">
        <f>共同認定一覧!D124</f>
        <v>0</v>
      </c>
    </row>
    <row r="130" spans="11:11">
      <c r="K130" s="2">
        <f>共同認定一覧!D125</f>
        <v>0</v>
      </c>
    </row>
    <row r="131" spans="11:11">
      <c r="K131" s="2">
        <f>共同認定一覧!D126</f>
        <v>0</v>
      </c>
    </row>
    <row r="132" spans="11:11">
      <c r="K132" s="2">
        <f>共同認定一覧!D127</f>
        <v>0</v>
      </c>
    </row>
    <row r="133" spans="11:11">
      <c r="K133" s="2">
        <f>共同認定一覧!D128</f>
        <v>0</v>
      </c>
    </row>
    <row r="134" spans="11:11">
      <c r="K134" s="2">
        <f>共同認定一覧!D129</f>
        <v>0</v>
      </c>
    </row>
    <row r="135" spans="11:11">
      <c r="K135" s="2">
        <f>共同認定一覧!D130</f>
        <v>0</v>
      </c>
    </row>
    <row r="136" spans="11:11">
      <c r="K136" s="2">
        <f>共同認定一覧!D131</f>
        <v>0</v>
      </c>
    </row>
    <row r="137" spans="11:11">
      <c r="K137" s="2">
        <f>共同認定一覧!D132</f>
        <v>0</v>
      </c>
    </row>
    <row r="138" spans="11:11">
      <c r="K138" s="2">
        <f>共同認定一覧!D133</f>
        <v>0</v>
      </c>
    </row>
    <row r="139" spans="11:11">
      <c r="K139" s="2">
        <f>共同認定一覧!D134</f>
        <v>0</v>
      </c>
    </row>
    <row r="140" spans="11:11">
      <c r="K140" s="2">
        <f>共同認定一覧!D135</f>
        <v>0</v>
      </c>
    </row>
    <row r="141" spans="11:11">
      <c r="K141" s="2">
        <f>共同認定一覧!D136</f>
        <v>0</v>
      </c>
    </row>
    <row r="142" spans="11:11">
      <c r="K142" s="2">
        <f>共同認定一覧!D137</f>
        <v>0</v>
      </c>
    </row>
    <row r="143" spans="11:11">
      <c r="K143" s="2">
        <f>共同認定一覧!D138</f>
        <v>0</v>
      </c>
    </row>
    <row r="144" spans="11:11">
      <c r="K144" s="2">
        <f>共同認定一覧!D139</f>
        <v>0</v>
      </c>
    </row>
    <row r="145" spans="11:11">
      <c r="K145" s="2">
        <f>共同認定一覧!D140</f>
        <v>0</v>
      </c>
    </row>
    <row r="146" spans="11:11">
      <c r="K146" s="2">
        <f>共同認定一覧!D141</f>
        <v>0</v>
      </c>
    </row>
    <row r="147" spans="11:11">
      <c r="K147" s="2">
        <f>共同認定一覧!D142</f>
        <v>0</v>
      </c>
    </row>
    <row r="148" spans="11:11">
      <c r="K148" s="2">
        <f>共同認定一覧!D143</f>
        <v>0</v>
      </c>
    </row>
    <row r="149" spans="11:11">
      <c r="K149" s="2">
        <f>共同認定一覧!D144</f>
        <v>0</v>
      </c>
    </row>
    <row r="150" spans="11:11">
      <c r="K150" s="2">
        <f>共同認定一覧!D145</f>
        <v>0</v>
      </c>
    </row>
    <row r="151" spans="11:11">
      <c r="K151" s="2">
        <f>共同認定一覧!D146</f>
        <v>0</v>
      </c>
    </row>
    <row r="152" spans="11:11">
      <c r="K152" s="2">
        <f>共同認定一覧!D147</f>
        <v>0</v>
      </c>
    </row>
    <row r="153" spans="11:11">
      <c r="K153" s="2">
        <f>共同認定一覧!D148</f>
        <v>0</v>
      </c>
    </row>
    <row r="154" spans="11:11">
      <c r="K154" s="2">
        <f>共同認定一覧!D149</f>
        <v>0</v>
      </c>
    </row>
    <row r="155" spans="11:11">
      <c r="K155" s="2">
        <f>共同認定一覧!D150</f>
        <v>0</v>
      </c>
    </row>
    <row r="156" spans="11:11">
      <c r="K156" s="2">
        <f>共同認定一覧!D151</f>
        <v>0</v>
      </c>
    </row>
    <row r="157" spans="11:11">
      <c r="K157" s="2">
        <f>共同認定一覧!D152</f>
        <v>0</v>
      </c>
    </row>
    <row r="158" spans="11:11">
      <c r="K158" s="2">
        <f>共同認定一覧!D153</f>
        <v>0</v>
      </c>
    </row>
  </sheetData>
  <sheetProtection password="D66E" sheet="1" objects="1" scenarios="1" formatCells="0" formatColumns="0" formatRows="0" insertColumns="0" insertRows="0" insertHyperlinks="0" deleteColumns="0" deleteRows="0" sort="0" autoFilter="0" pivotTables="0"/>
  <mergeCells count="8">
    <mergeCell ref="A41:B41"/>
    <mergeCell ref="D2:E2"/>
    <mergeCell ref="A15:B15"/>
    <mergeCell ref="A16:A20"/>
    <mergeCell ref="A21:A31"/>
    <mergeCell ref="A39:F39"/>
    <mergeCell ref="A32:A34"/>
    <mergeCell ref="A35:B35"/>
  </mergeCells>
  <phoneticPr fontId="25"/>
  <conditionalFormatting sqref="B10">
    <cfRule type="containsText" dxfId="30" priority="33" operator="containsText" text="あり">
      <formula>NOT(ISERROR(SEARCH("あり",B10)))</formula>
    </cfRule>
  </conditionalFormatting>
  <conditionalFormatting sqref="B9">
    <cfRule type="containsText" dxfId="29" priority="32" operator="containsText" text="あり">
      <formula>NOT(ISERROR(SEARCH("あり",B9)))</formula>
    </cfRule>
  </conditionalFormatting>
  <conditionalFormatting sqref="B8">
    <cfRule type="containsText" dxfId="28" priority="31" operator="containsText" text="あり">
      <formula>NOT(ISERROR(SEARCH("あり",B8)))</formula>
    </cfRule>
  </conditionalFormatting>
  <conditionalFormatting sqref="C16">
    <cfRule type="expression" dxfId="27" priority="30">
      <formula>$B16="合成樹脂ﾌｨﾙﾑ"</formula>
    </cfRule>
  </conditionalFormatting>
  <conditionalFormatting sqref="D16">
    <cfRule type="expression" dxfId="26" priority="29">
      <formula>$B$16="合成樹脂ﾌｨﾙﾑ"</formula>
    </cfRule>
  </conditionalFormatting>
  <conditionalFormatting sqref="C17">
    <cfRule type="expression" dxfId="25" priority="28">
      <formula>$B$17="合成樹脂"</formula>
    </cfRule>
  </conditionalFormatting>
  <conditionalFormatting sqref="D17">
    <cfRule type="expression" dxfId="24" priority="27">
      <formula>$B$17="合成樹脂"</formula>
    </cfRule>
  </conditionalFormatting>
  <conditionalFormatting sqref="C18">
    <cfRule type="expression" dxfId="23" priority="26">
      <formula>$B$18="印刷ｲﾝｷ"</formula>
    </cfRule>
  </conditionalFormatting>
  <conditionalFormatting sqref="D18">
    <cfRule type="expression" dxfId="22" priority="25">
      <formula>$B$18="印刷ｲﾝｷ"</formula>
    </cfRule>
  </conditionalFormatting>
  <conditionalFormatting sqref="C19">
    <cfRule type="expression" dxfId="21" priority="24">
      <formula>$B$19="無機質系充てん剤・無機質系顔料・添加剤"</formula>
    </cfRule>
  </conditionalFormatting>
  <conditionalFormatting sqref="D19">
    <cfRule type="expression" dxfId="20" priority="23">
      <formula>$B$19="無機質系充てん剤・無機質系顔料・添加剤"</formula>
    </cfRule>
  </conditionalFormatting>
  <conditionalFormatting sqref="C21">
    <cfRule type="expression" dxfId="19" priority="22">
      <formula>OR($B$21="塩化ﾋﾞﾆﾙ樹脂",$B$21="塩化ﾋﾞﾆﾙ樹脂(合成樹脂ｲﾝｷを含む)")</formula>
    </cfRule>
  </conditionalFormatting>
  <conditionalFormatting sqref="D21">
    <cfRule type="expression" dxfId="18" priority="21">
      <formula>OR($B$21="塩化ﾋﾞﾆﾙ樹脂",$B$21="塩化ﾋﾞﾆﾙ樹脂(合成樹脂ｲﾝｷを含む)")</formula>
    </cfRule>
  </conditionalFormatting>
  <conditionalFormatting sqref="C22">
    <cfRule type="expression" dxfId="17" priority="20">
      <formula>$B$22="(合成樹脂ｲﾝｷ)"</formula>
    </cfRule>
  </conditionalFormatting>
  <conditionalFormatting sqref="D22">
    <cfRule type="expression" dxfId="16" priority="19">
      <formula>$B$22="(合成樹脂ｲﾝｷ)"</formula>
    </cfRule>
  </conditionalFormatting>
  <conditionalFormatting sqref="C23">
    <cfRule type="expression" dxfId="15" priority="18">
      <formula>OR($B$23="可塑剤",$B$23="可塑剤+減粘剤")</formula>
    </cfRule>
  </conditionalFormatting>
  <conditionalFormatting sqref="D23">
    <cfRule type="expression" dxfId="14" priority="17">
      <formula>OR($B$23="可塑剤",$B$23="可塑剤+減粘剤")</formula>
    </cfRule>
  </conditionalFormatting>
  <conditionalFormatting sqref="C24">
    <cfRule type="expression" dxfId="13" priority="16">
      <formula>$B$24="(減粘剤(ｶﾙﾎﾞﾝ酸ｴｽﾃﾙ系))"</formula>
    </cfRule>
  </conditionalFormatting>
  <conditionalFormatting sqref="D24">
    <cfRule type="expression" dxfId="12" priority="15">
      <formula>$B$24="(減粘剤(ｶﾙﾎﾞﾝ酸ｴｽﾃﾙ系))"</formula>
    </cfRule>
  </conditionalFormatting>
  <conditionalFormatting sqref="C25">
    <cfRule type="expression" dxfId="11" priority="14">
      <formula>OR($B$25="無機質系充てん剤・無機質系顔料",$B$25="無機質系充てん剤・無機質系顔料・無機質系添加剤")</formula>
    </cfRule>
  </conditionalFormatting>
  <conditionalFormatting sqref="D25">
    <cfRule type="expression" dxfId="10" priority="13">
      <formula>OR($B$25="無機質系充てん剤・無機質系顔料",$B$25="無機質系充てん剤・無機質系顔料・無機質系添加剤")</formula>
    </cfRule>
  </conditionalFormatting>
  <conditionalFormatting sqref="C26">
    <cfRule type="expression" dxfId="9" priority="12">
      <formula>$B$26="有機質系発泡剤"</formula>
    </cfRule>
  </conditionalFormatting>
  <conditionalFormatting sqref="D26">
    <cfRule type="expression" dxfId="8" priority="11">
      <formula>$B$26="有機質系発泡剤"</formula>
    </cfRule>
  </conditionalFormatting>
  <conditionalFormatting sqref="C27">
    <cfRule type="expression" dxfId="7" priority="10">
      <formula>$B$27="有機質系安定剤"</formula>
    </cfRule>
  </conditionalFormatting>
  <conditionalFormatting sqref="D27">
    <cfRule type="expression" dxfId="6" priority="9">
      <formula>$B$27="有機質系安定剤"</formula>
    </cfRule>
  </conditionalFormatting>
  <conditionalFormatting sqref="C28">
    <cfRule type="expression" dxfId="5" priority="8">
      <formula>$B$28="有機質系顔料"</formula>
    </cfRule>
  </conditionalFormatting>
  <conditionalFormatting sqref="D28">
    <cfRule type="expression" dxfId="4" priority="7">
      <formula>$B$28="有機質系顔料"</formula>
    </cfRule>
  </conditionalFormatting>
  <conditionalFormatting sqref="C29">
    <cfRule type="expression" dxfId="3" priority="6">
      <formula>$B$29="添加剤(防かび剤、抗菌剤、機能性付加剤)"</formula>
    </cfRule>
  </conditionalFormatting>
  <conditionalFormatting sqref="D29">
    <cfRule type="expression" dxfId="2" priority="5">
      <formula>$B$29="添加剤(防かび剤、抗菌剤、機能性付加剤)"</formula>
    </cfRule>
  </conditionalFormatting>
  <conditionalFormatting sqref="C32:C33">
    <cfRule type="expression" dxfId="1" priority="2">
      <formula>$B$32="紙"</formula>
    </cfRule>
  </conditionalFormatting>
  <conditionalFormatting sqref="D32:D33">
    <cfRule type="expression" dxfId="0" priority="1">
      <formula>$B$32="紙"</formula>
    </cfRule>
  </conditionalFormatting>
  <dataValidations count="2">
    <dataValidation type="list" allowBlank="1" showInputMessage="1" showErrorMessage="1" sqref="C16">
      <formula1>$H$16:$H$19</formula1>
    </dataValidation>
    <dataValidation type="list" allowBlank="1" showInputMessage="1" showErrorMessage="1" sqref="F2">
      <formula1>$K$16:$K$100</formula1>
    </dataValidation>
  </dataValidations>
  <pageMargins left="0.70866141732283472" right="0.31496062992125984" top="0.74803149606299213" bottom="0.55118110236220474" header="0.31496062992125984" footer="0.31496062992125984"/>
  <pageSetup paperSize="9" scale="59" orientation="portrait" r:id="rId1"/>
  <headerFooter>
    <oddFooter>&amp;C認定共同管理&amp;R一般社団法人日本壁装協会　書式-WA805号</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85"/>
  <sheetViews>
    <sheetView showZeros="0" tabSelected="1" view="pageBreakPreview" zoomScaleNormal="75" zoomScaleSheetLayoutView="100" workbookViewId="0">
      <pane xSplit="6" ySplit="6" topLeftCell="AV10" activePane="bottomRight" state="frozen"/>
      <selection pane="topRight" activeCell="G1" sqref="G1"/>
      <selection pane="bottomLeft" activeCell="A7" sqref="A7"/>
      <selection pane="bottomRight" activeCell="E5" sqref="E5"/>
    </sheetView>
  </sheetViews>
  <sheetFormatPr defaultRowHeight="13.5"/>
  <cols>
    <col min="1" max="1" width="3.5" customWidth="1"/>
    <col min="2" max="2" width="4" bestFit="1" customWidth="1"/>
    <col min="3" max="3" width="9.5" customWidth="1"/>
    <col min="4" max="4" width="36.25" customWidth="1"/>
    <col min="5" max="5" width="24.25" style="57" customWidth="1"/>
    <col min="6" max="6" width="5.625" style="49" bestFit="1" customWidth="1"/>
    <col min="7" max="7" width="7" bestFit="1" customWidth="1"/>
    <col min="8" max="8" width="6.625" style="73" bestFit="1" customWidth="1"/>
    <col min="9" max="9" width="8.75" bestFit="1" customWidth="1"/>
    <col min="10" max="10" width="8.875" customWidth="1"/>
    <col min="12" max="12" width="8.625" customWidth="1"/>
    <col min="13" max="13" width="9" style="49"/>
    <col min="17" max="17" width="6.125" bestFit="1" customWidth="1"/>
    <col min="18" max="18" width="6.125" customWidth="1"/>
    <col min="19" max="19" width="6.375" customWidth="1"/>
    <col min="20" max="20" width="8" bestFit="1" customWidth="1"/>
    <col min="21" max="21" width="7.5" bestFit="1" customWidth="1"/>
    <col min="22" max="22" width="7.5" customWidth="1"/>
    <col min="23" max="23" width="6.75" customWidth="1"/>
    <col min="24" max="25" width="8.25" customWidth="1"/>
    <col min="26" max="26" width="7.5" customWidth="1"/>
    <col min="27" max="27" width="6.875" customWidth="1"/>
    <col min="28" max="28" width="7.375" customWidth="1"/>
    <col min="29" max="29" width="7.5" customWidth="1"/>
    <col min="30" max="30" width="7.875" customWidth="1"/>
    <col min="31" max="32" width="7" customWidth="1"/>
    <col min="34" max="35" width="7.125" customWidth="1"/>
    <col min="37" max="37" width="11.5" style="57" customWidth="1"/>
    <col min="38" max="53" width="10.125" style="57" customWidth="1"/>
  </cols>
  <sheetData>
    <row r="1" spans="2:52" ht="36" customHeight="1">
      <c r="B1" s="77" t="s">
        <v>57</v>
      </c>
      <c r="C1" s="77"/>
    </row>
    <row r="2" spans="2:52" ht="36" customHeight="1" thickBot="1"/>
    <row r="3" spans="2:52" ht="25.5" customHeight="1" thickBot="1">
      <c r="N3" s="251" t="s">
        <v>97</v>
      </c>
      <c r="O3" s="261"/>
      <c r="P3" s="261"/>
      <c r="Q3" s="9"/>
      <c r="R3" s="9"/>
      <c r="S3" s="9"/>
      <c r="T3" s="9"/>
      <c r="U3" s="10"/>
      <c r="V3" s="275" t="s">
        <v>14</v>
      </c>
      <c r="W3" s="261"/>
      <c r="X3" s="261"/>
      <c r="Y3" s="261"/>
      <c r="Z3" s="261"/>
      <c r="AA3" s="261"/>
      <c r="AB3" s="261"/>
      <c r="AC3" s="261"/>
      <c r="AD3" s="261"/>
      <c r="AE3" s="261"/>
      <c r="AF3" s="261"/>
      <c r="AG3" s="261"/>
      <c r="AH3" s="261"/>
      <c r="AI3" s="276"/>
    </row>
    <row r="4" spans="2:52" ht="30" customHeight="1" thickBot="1">
      <c r="N4" s="262"/>
      <c r="O4" s="263"/>
      <c r="P4" s="264"/>
      <c r="Q4" s="265" t="s">
        <v>98</v>
      </c>
      <c r="R4" s="266"/>
      <c r="S4" s="266"/>
      <c r="T4" s="266"/>
      <c r="U4" s="267"/>
      <c r="V4" s="99"/>
      <c r="W4" s="257" t="s">
        <v>15</v>
      </c>
      <c r="X4" s="258"/>
      <c r="Y4" s="98"/>
      <c r="Z4" s="268" t="s">
        <v>136</v>
      </c>
      <c r="AA4" s="269"/>
      <c r="AB4" s="269"/>
      <c r="AC4" s="269"/>
      <c r="AD4" s="269"/>
      <c r="AE4" s="269"/>
      <c r="AF4" s="269"/>
      <c r="AG4" s="269"/>
      <c r="AH4" s="270"/>
      <c r="AI4" s="100"/>
    </row>
    <row r="5" spans="2:52" ht="22.5" customHeight="1" thickBot="1">
      <c r="N5" s="251" t="s">
        <v>84</v>
      </c>
      <c r="O5" s="48"/>
      <c r="P5" s="11"/>
      <c r="Q5" s="256" t="s">
        <v>15</v>
      </c>
      <c r="R5" s="257"/>
      <c r="S5" s="258"/>
      <c r="T5" s="254" t="s">
        <v>17</v>
      </c>
      <c r="U5" s="251" t="s">
        <v>16</v>
      </c>
      <c r="V5" s="273" t="s">
        <v>95</v>
      </c>
      <c r="W5" s="259" t="s">
        <v>18</v>
      </c>
      <c r="X5" s="241" t="s">
        <v>19</v>
      </c>
      <c r="Y5" s="271" t="s">
        <v>94</v>
      </c>
      <c r="Z5" s="246" t="s">
        <v>140</v>
      </c>
      <c r="AA5" s="247"/>
      <c r="AB5" s="248" t="s">
        <v>139</v>
      </c>
      <c r="AC5" s="247"/>
      <c r="AD5" s="249" t="s">
        <v>262</v>
      </c>
      <c r="AE5" s="239" t="s">
        <v>132</v>
      </c>
      <c r="AF5" s="239" t="s">
        <v>133</v>
      </c>
      <c r="AG5" s="239" t="s">
        <v>134</v>
      </c>
      <c r="AH5" s="241" t="s">
        <v>20</v>
      </c>
      <c r="AI5" s="277" t="s">
        <v>96</v>
      </c>
      <c r="AK5" s="57" t="s">
        <v>70</v>
      </c>
      <c r="AL5" s="57" t="s">
        <v>70</v>
      </c>
      <c r="AM5" s="57" t="s">
        <v>70</v>
      </c>
      <c r="AN5" s="57" t="s">
        <v>71</v>
      </c>
    </row>
    <row r="6" spans="2:52" ht="87" customHeight="1" thickBot="1">
      <c r="B6" s="12"/>
      <c r="C6" s="47" t="s">
        <v>59</v>
      </c>
      <c r="D6" s="13" t="s">
        <v>61</v>
      </c>
      <c r="E6" s="58" t="s">
        <v>49</v>
      </c>
      <c r="F6" s="13" t="s">
        <v>21</v>
      </c>
      <c r="G6" s="243" t="s">
        <v>43</v>
      </c>
      <c r="H6" s="244"/>
      <c r="I6" s="244"/>
      <c r="J6" s="245"/>
      <c r="K6" s="13" t="s">
        <v>22</v>
      </c>
      <c r="L6" s="13" t="s">
        <v>23</v>
      </c>
      <c r="M6" s="14" t="s">
        <v>24</v>
      </c>
      <c r="N6" s="252"/>
      <c r="O6" s="104" t="s">
        <v>25</v>
      </c>
      <c r="P6" s="15" t="s">
        <v>26</v>
      </c>
      <c r="Q6" s="93" t="s">
        <v>83</v>
      </c>
      <c r="R6" s="92" t="s">
        <v>82</v>
      </c>
      <c r="S6" s="15" t="s">
        <v>81</v>
      </c>
      <c r="T6" s="255"/>
      <c r="U6" s="253"/>
      <c r="V6" s="274"/>
      <c r="W6" s="260"/>
      <c r="X6" s="242"/>
      <c r="Y6" s="272"/>
      <c r="Z6" s="131" t="s">
        <v>131</v>
      </c>
      <c r="AA6" s="113" t="s">
        <v>124</v>
      </c>
      <c r="AB6" s="132" t="s">
        <v>131</v>
      </c>
      <c r="AC6" s="113" t="s">
        <v>125</v>
      </c>
      <c r="AD6" s="250"/>
      <c r="AE6" s="240"/>
      <c r="AF6" s="240"/>
      <c r="AG6" s="240"/>
      <c r="AH6" s="242"/>
      <c r="AI6" s="242"/>
      <c r="AK6" s="57" t="s">
        <v>66</v>
      </c>
      <c r="AL6" s="57" t="s">
        <v>66</v>
      </c>
      <c r="AM6" s="57" t="s">
        <v>66</v>
      </c>
      <c r="AN6" s="57" t="s">
        <v>66</v>
      </c>
      <c r="AO6" s="57" t="s">
        <v>66</v>
      </c>
      <c r="AP6" s="57" t="s">
        <v>66</v>
      </c>
      <c r="AQ6" s="57" t="s">
        <v>66</v>
      </c>
      <c r="AR6" s="57" t="s">
        <v>73</v>
      </c>
      <c r="AS6" s="57" t="s">
        <v>73</v>
      </c>
      <c r="AT6" s="57" t="s">
        <v>73</v>
      </c>
      <c r="AU6" s="57" t="s">
        <v>73</v>
      </c>
      <c r="AV6" s="57" t="s">
        <v>73</v>
      </c>
      <c r="AW6" s="57" t="s">
        <v>73</v>
      </c>
      <c r="AX6" s="57" t="s">
        <v>73</v>
      </c>
      <c r="AY6" s="57" t="s">
        <v>73</v>
      </c>
      <c r="AZ6" s="57" t="s">
        <v>73</v>
      </c>
    </row>
    <row r="7" spans="2:52">
      <c r="B7" s="16">
        <v>1</v>
      </c>
      <c r="C7" s="236" t="s">
        <v>60</v>
      </c>
      <c r="D7" s="17" t="s">
        <v>157</v>
      </c>
      <c r="E7" s="59" t="s">
        <v>150</v>
      </c>
      <c r="F7" s="50" t="s">
        <v>27</v>
      </c>
      <c r="G7" s="59" t="s">
        <v>45</v>
      </c>
      <c r="H7" s="70" t="s">
        <v>46</v>
      </c>
      <c r="I7" s="59"/>
      <c r="J7" s="59"/>
      <c r="K7" s="17" t="s">
        <v>28</v>
      </c>
      <c r="L7" s="17">
        <v>1101</v>
      </c>
      <c r="M7" s="105" t="s">
        <v>155</v>
      </c>
      <c r="N7" s="101">
        <f>SUM(V7,Y7,AI7)</f>
        <v>535</v>
      </c>
      <c r="O7" s="149">
        <v>251</v>
      </c>
      <c r="P7" s="18">
        <f>N7-O7</f>
        <v>284</v>
      </c>
      <c r="Q7" s="141">
        <v>0</v>
      </c>
      <c r="R7" s="88">
        <v>0</v>
      </c>
      <c r="S7" s="18">
        <v>0</v>
      </c>
      <c r="T7" s="145">
        <f>O7-U7-Q7</f>
        <v>186</v>
      </c>
      <c r="U7" s="16">
        <v>65</v>
      </c>
      <c r="V7" s="141">
        <v>0</v>
      </c>
      <c r="W7" s="16"/>
      <c r="X7" s="18"/>
      <c r="Y7" s="133">
        <v>385</v>
      </c>
      <c r="Z7" s="19">
        <v>110.1</v>
      </c>
      <c r="AA7" s="117"/>
      <c r="AB7" s="21">
        <v>70.400000000000006</v>
      </c>
      <c r="AC7" s="114">
        <v>13.2</v>
      </c>
      <c r="AD7" s="22">
        <v>22</v>
      </c>
      <c r="AE7" s="20">
        <v>6.2</v>
      </c>
      <c r="AF7" s="20">
        <v>5.5</v>
      </c>
      <c r="AG7" s="20">
        <v>3.5</v>
      </c>
      <c r="AH7" s="23">
        <v>2.6</v>
      </c>
      <c r="AI7" s="23">
        <v>150</v>
      </c>
      <c r="AK7" s="57" t="s">
        <v>67</v>
      </c>
      <c r="AL7" s="57" t="s">
        <v>68</v>
      </c>
      <c r="AM7" s="57" t="s">
        <v>69</v>
      </c>
      <c r="AR7" s="57" t="s">
        <v>74</v>
      </c>
      <c r="AT7" s="57" t="s">
        <v>129</v>
      </c>
      <c r="AU7" s="57" t="s">
        <v>122</v>
      </c>
      <c r="AV7" s="57" t="s">
        <v>106</v>
      </c>
      <c r="AW7" s="57" t="s">
        <v>75</v>
      </c>
      <c r="AX7" s="57" t="s">
        <v>76</v>
      </c>
      <c r="AY7" s="57" t="s">
        <v>77</v>
      </c>
      <c r="AZ7" s="57" t="s">
        <v>135</v>
      </c>
    </row>
    <row r="8" spans="2:52">
      <c r="B8" s="24">
        <v>2</v>
      </c>
      <c r="C8" s="237"/>
      <c r="D8" s="25" t="s">
        <v>159</v>
      </c>
      <c r="E8" s="60" t="s">
        <v>150</v>
      </c>
      <c r="F8" s="51" t="s">
        <v>29</v>
      </c>
      <c r="G8" s="60" t="s">
        <v>44</v>
      </c>
      <c r="H8" s="71" t="s">
        <v>46</v>
      </c>
      <c r="I8" s="71" t="s">
        <v>120</v>
      </c>
      <c r="J8" s="60"/>
      <c r="K8" s="25" t="s">
        <v>28</v>
      </c>
      <c r="L8" s="25">
        <v>1101</v>
      </c>
      <c r="M8" s="106" t="s">
        <v>155</v>
      </c>
      <c r="N8" s="102">
        <f t="shared" ref="N8:N68" si="0">SUM(V8,Y8,AI8)</f>
        <v>555</v>
      </c>
      <c r="O8" s="150">
        <v>251</v>
      </c>
      <c r="P8" s="26">
        <f t="shared" ref="P8:P68" si="1">N8-O8</f>
        <v>304</v>
      </c>
      <c r="Q8" s="142">
        <v>10</v>
      </c>
      <c r="R8" s="89">
        <v>0</v>
      </c>
      <c r="S8" s="26">
        <v>10</v>
      </c>
      <c r="T8" s="146">
        <f t="shared" ref="T8:T68" si="2">O8-U8-Q8</f>
        <v>176</v>
      </c>
      <c r="U8" s="24">
        <v>65</v>
      </c>
      <c r="V8" s="142">
        <v>30</v>
      </c>
      <c r="W8" s="24"/>
      <c r="X8" s="26">
        <v>30</v>
      </c>
      <c r="Y8" s="134">
        <v>375</v>
      </c>
      <c r="Z8" s="27">
        <v>104.1</v>
      </c>
      <c r="AA8" s="115"/>
      <c r="AB8" s="28">
        <v>66.7</v>
      </c>
      <c r="AC8" s="115">
        <v>12.5</v>
      </c>
      <c r="AD8" s="29">
        <v>20.8</v>
      </c>
      <c r="AE8" s="28">
        <v>5.8</v>
      </c>
      <c r="AF8" s="28">
        <v>5.2</v>
      </c>
      <c r="AG8" s="28">
        <v>3.3</v>
      </c>
      <c r="AH8" s="30">
        <v>2.5</v>
      </c>
      <c r="AI8" s="30">
        <v>150</v>
      </c>
      <c r="AK8" s="57" t="s">
        <v>67</v>
      </c>
      <c r="AL8" s="57" t="s">
        <v>79</v>
      </c>
      <c r="AM8" s="57" t="s">
        <v>80</v>
      </c>
      <c r="AO8" s="57" t="s">
        <v>55</v>
      </c>
      <c r="AP8" s="57" t="s">
        <v>72</v>
      </c>
      <c r="AQ8" s="57" t="s">
        <v>108</v>
      </c>
      <c r="AR8" s="57" t="s">
        <v>74</v>
      </c>
      <c r="AT8" s="57" t="s">
        <v>129</v>
      </c>
      <c r="AU8" s="57" t="s">
        <v>122</v>
      </c>
      <c r="AV8" s="57" t="s">
        <v>106</v>
      </c>
      <c r="AW8" s="57" t="s">
        <v>75</v>
      </c>
      <c r="AX8" s="57" t="s">
        <v>76</v>
      </c>
      <c r="AY8" s="57" t="s">
        <v>77</v>
      </c>
      <c r="AZ8" s="57" t="s">
        <v>135</v>
      </c>
    </row>
    <row r="9" spans="2:52">
      <c r="B9" s="24">
        <v>3</v>
      </c>
      <c r="C9" s="237"/>
      <c r="D9" s="25" t="s">
        <v>160</v>
      </c>
      <c r="E9" s="60" t="s">
        <v>150</v>
      </c>
      <c r="F9" s="51" t="s">
        <v>29</v>
      </c>
      <c r="G9" s="60" t="s">
        <v>44</v>
      </c>
      <c r="H9" s="71" t="s">
        <v>47</v>
      </c>
      <c r="I9" s="71"/>
      <c r="J9" s="60"/>
      <c r="K9" s="25" t="s">
        <v>28</v>
      </c>
      <c r="L9" s="25">
        <v>1101</v>
      </c>
      <c r="M9" s="106" t="s">
        <v>155</v>
      </c>
      <c r="N9" s="102">
        <f t="shared" si="0"/>
        <v>525</v>
      </c>
      <c r="O9" s="150">
        <v>251</v>
      </c>
      <c r="P9" s="26">
        <f t="shared" si="1"/>
        <v>274</v>
      </c>
      <c r="Q9" s="142">
        <v>0</v>
      </c>
      <c r="R9" s="89">
        <v>0</v>
      </c>
      <c r="S9" s="26">
        <v>0</v>
      </c>
      <c r="T9" s="146">
        <f t="shared" si="2"/>
        <v>176</v>
      </c>
      <c r="U9" s="24">
        <v>75</v>
      </c>
      <c r="V9" s="142">
        <v>0</v>
      </c>
      <c r="W9" s="24"/>
      <c r="X9" s="26"/>
      <c r="Y9" s="134">
        <v>375</v>
      </c>
      <c r="Z9" s="27">
        <v>104.1</v>
      </c>
      <c r="AA9" s="115"/>
      <c r="AB9" s="28">
        <v>66.7</v>
      </c>
      <c r="AC9" s="115">
        <v>12.5</v>
      </c>
      <c r="AD9" s="29">
        <v>20.8</v>
      </c>
      <c r="AE9" s="28">
        <v>5.8</v>
      </c>
      <c r="AF9" s="28">
        <v>5.2</v>
      </c>
      <c r="AG9" s="28">
        <v>3.3</v>
      </c>
      <c r="AH9" s="30">
        <v>2.5</v>
      </c>
      <c r="AI9" s="30">
        <v>150</v>
      </c>
      <c r="AK9" s="57" t="s">
        <v>67</v>
      </c>
      <c r="AL9" s="57" t="s">
        <v>68</v>
      </c>
      <c r="AM9" s="57" t="s">
        <v>69</v>
      </c>
      <c r="AR9" s="57" t="s">
        <v>74</v>
      </c>
      <c r="AT9" s="57" t="s">
        <v>129</v>
      </c>
      <c r="AU9" s="57" t="s">
        <v>122</v>
      </c>
      <c r="AV9" s="57" t="s">
        <v>106</v>
      </c>
      <c r="AW9" s="57" t="s">
        <v>75</v>
      </c>
      <c r="AX9" s="57" t="s">
        <v>76</v>
      </c>
      <c r="AY9" s="57" t="s">
        <v>77</v>
      </c>
      <c r="AZ9" s="57" t="s">
        <v>135</v>
      </c>
    </row>
    <row r="10" spans="2:52">
      <c r="B10" s="24">
        <v>4</v>
      </c>
      <c r="C10" s="237"/>
      <c r="D10" s="25" t="s">
        <v>161</v>
      </c>
      <c r="E10" s="60" t="s">
        <v>150</v>
      </c>
      <c r="F10" s="51" t="s">
        <v>29</v>
      </c>
      <c r="G10" s="60" t="s">
        <v>44</v>
      </c>
      <c r="H10" s="71" t="s">
        <v>47</v>
      </c>
      <c r="I10" s="71" t="s">
        <v>120</v>
      </c>
      <c r="J10" s="60"/>
      <c r="K10" s="25" t="s">
        <v>28</v>
      </c>
      <c r="L10" s="25">
        <v>1101</v>
      </c>
      <c r="M10" s="106" t="s">
        <v>155</v>
      </c>
      <c r="N10" s="102">
        <f t="shared" si="0"/>
        <v>545</v>
      </c>
      <c r="O10" s="150">
        <v>251</v>
      </c>
      <c r="P10" s="26">
        <f t="shared" si="1"/>
        <v>294</v>
      </c>
      <c r="Q10" s="142">
        <v>10</v>
      </c>
      <c r="R10" s="89">
        <v>0</v>
      </c>
      <c r="S10" s="26">
        <v>10</v>
      </c>
      <c r="T10" s="146">
        <f t="shared" si="2"/>
        <v>166</v>
      </c>
      <c r="U10" s="24">
        <v>75</v>
      </c>
      <c r="V10" s="142">
        <v>30</v>
      </c>
      <c r="W10" s="24"/>
      <c r="X10" s="26">
        <v>30</v>
      </c>
      <c r="Y10" s="134">
        <v>365</v>
      </c>
      <c r="Z10" s="27">
        <v>98.2</v>
      </c>
      <c r="AA10" s="115"/>
      <c r="AB10" s="28">
        <v>62.9</v>
      </c>
      <c r="AC10" s="115">
        <v>11.8</v>
      </c>
      <c r="AD10" s="29">
        <v>19.600000000000001</v>
      </c>
      <c r="AE10" s="28">
        <v>5.5</v>
      </c>
      <c r="AF10" s="28">
        <v>4.9000000000000004</v>
      </c>
      <c r="AG10" s="28">
        <v>3.1</v>
      </c>
      <c r="AH10" s="30">
        <v>2.4</v>
      </c>
      <c r="AI10" s="30">
        <v>150</v>
      </c>
      <c r="AK10" s="57" t="s">
        <v>67</v>
      </c>
      <c r="AL10" s="57" t="s">
        <v>79</v>
      </c>
      <c r="AM10" s="57" t="s">
        <v>80</v>
      </c>
      <c r="AO10" s="57" t="s">
        <v>55</v>
      </c>
      <c r="AP10" s="57" t="s">
        <v>72</v>
      </c>
      <c r="AQ10" s="57" t="s">
        <v>108</v>
      </c>
      <c r="AR10" s="57" t="s">
        <v>74</v>
      </c>
      <c r="AT10" s="57" t="s">
        <v>129</v>
      </c>
      <c r="AU10" s="57" t="s">
        <v>122</v>
      </c>
      <c r="AV10" s="57" t="s">
        <v>106</v>
      </c>
      <c r="AW10" s="57" t="s">
        <v>75</v>
      </c>
      <c r="AX10" s="57" t="s">
        <v>76</v>
      </c>
      <c r="AY10" s="57" t="s">
        <v>77</v>
      </c>
      <c r="AZ10" s="57" t="s">
        <v>135</v>
      </c>
    </row>
    <row r="11" spans="2:52">
      <c r="B11" s="24">
        <v>5</v>
      </c>
      <c r="C11" s="237"/>
      <c r="D11" s="25" t="s">
        <v>162</v>
      </c>
      <c r="E11" s="60" t="s">
        <v>150</v>
      </c>
      <c r="F11" s="51" t="s">
        <v>29</v>
      </c>
      <c r="G11" s="60" t="s">
        <v>44</v>
      </c>
      <c r="H11" s="71" t="s">
        <v>48</v>
      </c>
      <c r="I11" s="71"/>
      <c r="J11" s="60"/>
      <c r="K11" s="25" t="s">
        <v>28</v>
      </c>
      <c r="L11" s="25">
        <v>1101</v>
      </c>
      <c r="M11" s="106" t="s">
        <v>155</v>
      </c>
      <c r="N11" s="102">
        <f t="shared" si="0"/>
        <v>515</v>
      </c>
      <c r="O11" s="150">
        <v>251</v>
      </c>
      <c r="P11" s="26">
        <f t="shared" si="1"/>
        <v>264</v>
      </c>
      <c r="Q11" s="142">
        <v>0</v>
      </c>
      <c r="R11" s="89">
        <v>0</v>
      </c>
      <c r="S11" s="26">
        <v>0</v>
      </c>
      <c r="T11" s="146">
        <f t="shared" si="2"/>
        <v>166</v>
      </c>
      <c r="U11" s="24">
        <v>85</v>
      </c>
      <c r="V11" s="142">
        <v>0</v>
      </c>
      <c r="W11" s="24"/>
      <c r="X11" s="26"/>
      <c r="Y11" s="134">
        <v>365</v>
      </c>
      <c r="Z11" s="27">
        <v>98.2</v>
      </c>
      <c r="AA11" s="115"/>
      <c r="AB11" s="28">
        <v>62.9</v>
      </c>
      <c r="AC11" s="115">
        <v>11.8</v>
      </c>
      <c r="AD11" s="29">
        <v>19.600000000000001</v>
      </c>
      <c r="AE11" s="28">
        <v>5.5</v>
      </c>
      <c r="AF11" s="28">
        <v>4.9000000000000004</v>
      </c>
      <c r="AG11" s="28">
        <v>3.1</v>
      </c>
      <c r="AH11" s="30">
        <v>2.4</v>
      </c>
      <c r="AI11" s="30">
        <v>150</v>
      </c>
      <c r="AK11" s="57" t="s">
        <v>67</v>
      </c>
      <c r="AL11" s="57" t="s">
        <v>68</v>
      </c>
      <c r="AM11" s="57" t="s">
        <v>69</v>
      </c>
      <c r="AR11" s="57" t="s">
        <v>74</v>
      </c>
      <c r="AT11" s="57" t="s">
        <v>129</v>
      </c>
      <c r="AU11" s="57" t="s">
        <v>122</v>
      </c>
      <c r="AV11" s="57" t="s">
        <v>106</v>
      </c>
      <c r="AW11" s="57" t="s">
        <v>75</v>
      </c>
      <c r="AX11" s="57" t="s">
        <v>76</v>
      </c>
      <c r="AY11" s="57" t="s">
        <v>77</v>
      </c>
      <c r="AZ11" s="57" t="s">
        <v>135</v>
      </c>
    </row>
    <row r="12" spans="2:52" ht="14.25" thickBot="1">
      <c r="B12" s="31">
        <v>6</v>
      </c>
      <c r="C12" s="238"/>
      <c r="D12" s="32" t="s">
        <v>163</v>
      </c>
      <c r="E12" s="61" t="s">
        <v>150</v>
      </c>
      <c r="F12" s="52" t="s">
        <v>29</v>
      </c>
      <c r="G12" s="61" t="s">
        <v>44</v>
      </c>
      <c r="H12" s="72" t="s">
        <v>48</v>
      </c>
      <c r="I12" s="71" t="s">
        <v>120</v>
      </c>
      <c r="J12" s="61"/>
      <c r="K12" s="32" t="s">
        <v>28</v>
      </c>
      <c r="L12" s="32">
        <v>1101</v>
      </c>
      <c r="M12" s="107" t="s">
        <v>155</v>
      </c>
      <c r="N12" s="103">
        <f t="shared" si="0"/>
        <v>535</v>
      </c>
      <c r="O12" s="151">
        <v>251</v>
      </c>
      <c r="P12" s="33">
        <f t="shared" si="1"/>
        <v>284</v>
      </c>
      <c r="Q12" s="143">
        <v>10</v>
      </c>
      <c r="R12" s="90">
        <v>0</v>
      </c>
      <c r="S12" s="33">
        <v>10</v>
      </c>
      <c r="T12" s="147">
        <f t="shared" si="2"/>
        <v>156</v>
      </c>
      <c r="U12" s="31">
        <v>85</v>
      </c>
      <c r="V12" s="143">
        <v>30</v>
      </c>
      <c r="W12" s="31"/>
      <c r="X12" s="33">
        <v>30</v>
      </c>
      <c r="Y12" s="135">
        <v>355</v>
      </c>
      <c r="Z12" s="34">
        <v>92.3</v>
      </c>
      <c r="AA12" s="116"/>
      <c r="AB12" s="35">
        <v>59.1</v>
      </c>
      <c r="AC12" s="116">
        <v>11.1</v>
      </c>
      <c r="AD12" s="36">
        <v>18.5</v>
      </c>
      <c r="AE12" s="35">
        <v>5.2</v>
      </c>
      <c r="AF12" s="35">
        <v>4.5999999999999996</v>
      </c>
      <c r="AG12" s="35">
        <v>3</v>
      </c>
      <c r="AH12" s="37">
        <v>2.2000000000000002</v>
      </c>
      <c r="AI12" s="37">
        <v>150</v>
      </c>
      <c r="AK12" s="57" t="s">
        <v>67</v>
      </c>
      <c r="AL12" s="57" t="s">
        <v>79</v>
      </c>
      <c r="AM12" s="57" t="s">
        <v>80</v>
      </c>
      <c r="AO12" s="57" t="s">
        <v>55</v>
      </c>
      <c r="AP12" s="57" t="s">
        <v>72</v>
      </c>
      <c r="AQ12" s="57" t="s">
        <v>108</v>
      </c>
      <c r="AR12" s="57" t="s">
        <v>74</v>
      </c>
      <c r="AT12" s="57" t="s">
        <v>129</v>
      </c>
      <c r="AU12" s="57" t="s">
        <v>122</v>
      </c>
      <c r="AV12" s="57" t="s">
        <v>106</v>
      </c>
      <c r="AW12" s="57" t="s">
        <v>75</v>
      </c>
      <c r="AX12" s="57" t="s">
        <v>76</v>
      </c>
      <c r="AY12" s="57" t="s">
        <v>77</v>
      </c>
      <c r="AZ12" s="57" t="s">
        <v>135</v>
      </c>
    </row>
    <row r="13" spans="2:52">
      <c r="B13" s="16">
        <v>7</v>
      </c>
      <c r="C13" s="236" t="s">
        <v>64</v>
      </c>
      <c r="D13" s="17" t="s">
        <v>164</v>
      </c>
      <c r="E13" s="59" t="s">
        <v>150</v>
      </c>
      <c r="F13" s="50" t="s">
        <v>30</v>
      </c>
      <c r="G13" s="59" t="s">
        <v>44</v>
      </c>
      <c r="H13" s="70" t="s">
        <v>50</v>
      </c>
      <c r="I13" s="59"/>
      <c r="J13" s="59"/>
      <c r="K13" s="17" t="s">
        <v>28</v>
      </c>
      <c r="L13" s="17">
        <v>1102</v>
      </c>
      <c r="M13" s="105" t="s">
        <v>155</v>
      </c>
      <c r="N13" s="16">
        <f t="shared" si="0"/>
        <v>500</v>
      </c>
      <c r="O13" s="149">
        <v>251</v>
      </c>
      <c r="P13" s="18">
        <f t="shared" si="1"/>
        <v>249</v>
      </c>
      <c r="Q13" s="141">
        <v>0</v>
      </c>
      <c r="R13" s="88">
        <v>0</v>
      </c>
      <c r="S13" s="18">
        <v>0</v>
      </c>
      <c r="T13" s="145">
        <f t="shared" si="2"/>
        <v>151</v>
      </c>
      <c r="U13" s="16">
        <v>100</v>
      </c>
      <c r="V13" s="141">
        <v>0</v>
      </c>
      <c r="W13" s="16"/>
      <c r="X13" s="18"/>
      <c r="Y13" s="133">
        <v>350</v>
      </c>
      <c r="Z13" s="19">
        <v>89.3</v>
      </c>
      <c r="AA13" s="117"/>
      <c r="AB13" s="20">
        <v>57.1</v>
      </c>
      <c r="AC13" s="117">
        <v>10.7</v>
      </c>
      <c r="AD13" s="22">
        <v>17.8</v>
      </c>
      <c r="AE13" s="20">
        <v>5</v>
      </c>
      <c r="AF13" s="20">
        <v>4.5</v>
      </c>
      <c r="AG13" s="20">
        <v>2.8</v>
      </c>
      <c r="AH13" s="23">
        <v>2.1</v>
      </c>
      <c r="AI13" s="23">
        <v>150</v>
      </c>
      <c r="AK13" s="57" t="s">
        <v>67</v>
      </c>
      <c r="AL13" s="57" t="s">
        <v>68</v>
      </c>
      <c r="AM13" s="57" t="s">
        <v>69</v>
      </c>
      <c r="AR13" s="57" t="s">
        <v>74</v>
      </c>
      <c r="AT13" s="57" t="s">
        <v>129</v>
      </c>
      <c r="AU13" s="57" t="s">
        <v>122</v>
      </c>
      <c r="AV13" s="57" t="s">
        <v>106</v>
      </c>
      <c r="AW13" s="57" t="s">
        <v>75</v>
      </c>
      <c r="AX13" s="57" t="s">
        <v>76</v>
      </c>
      <c r="AY13" s="57" t="s">
        <v>77</v>
      </c>
      <c r="AZ13" s="57" t="s">
        <v>135</v>
      </c>
    </row>
    <row r="14" spans="2:52">
      <c r="B14" s="24">
        <v>8</v>
      </c>
      <c r="C14" s="237"/>
      <c r="D14" s="25" t="s">
        <v>165</v>
      </c>
      <c r="E14" s="60" t="s">
        <v>150</v>
      </c>
      <c r="F14" s="51" t="s">
        <v>31</v>
      </c>
      <c r="G14" s="60" t="s">
        <v>44</v>
      </c>
      <c r="H14" s="71" t="s">
        <v>50</v>
      </c>
      <c r="I14" s="71" t="s">
        <v>120</v>
      </c>
      <c r="J14" s="60"/>
      <c r="K14" s="25" t="s">
        <v>28</v>
      </c>
      <c r="L14" s="25">
        <v>1102</v>
      </c>
      <c r="M14" s="106" t="s">
        <v>155</v>
      </c>
      <c r="N14" s="24">
        <f t="shared" si="0"/>
        <v>520</v>
      </c>
      <c r="O14" s="150">
        <v>251</v>
      </c>
      <c r="P14" s="26">
        <f t="shared" si="1"/>
        <v>269</v>
      </c>
      <c r="Q14" s="142">
        <v>10</v>
      </c>
      <c r="R14" s="89">
        <v>0</v>
      </c>
      <c r="S14" s="26">
        <v>10</v>
      </c>
      <c r="T14" s="146">
        <f t="shared" si="2"/>
        <v>141</v>
      </c>
      <c r="U14" s="24">
        <v>100</v>
      </c>
      <c r="V14" s="142">
        <v>30</v>
      </c>
      <c r="W14" s="24"/>
      <c r="X14" s="26">
        <v>30</v>
      </c>
      <c r="Y14" s="134">
        <v>340</v>
      </c>
      <c r="Z14" s="27">
        <v>83.4</v>
      </c>
      <c r="AA14" s="115"/>
      <c r="AB14" s="28">
        <v>53.3</v>
      </c>
      <c r="AC14" s="115">
        <v>10</v>
      </c>
      <c r="AD14" s="29">
        <v>16.600000000000001</v>
      </c>
      <c r="AE14" s="28">
        <v>4.7</v>
      </c>
      <c r="AF14" s="28">
        <v>4.2</v>
      </c>
      <c r="AG14" s="28">
        <v>2.7</v>
      </c>
      <c r="AH14" s="30">
        <v>2</v>
      </c>
      <c r="AI14" s="30">
        <v>150</v>
      </c>
      <c r="AK14" s="57" t="s">
        <v>67</v>
      </c>
      <c r="AL14" s="57" t="s">
        <v>79</v>
      </c>
      <c r="AM14" s="57" t="s">
        <v>80</v>
      </c>
      <c r="AO14" s="57" t="s">
        <v>55</v>
      </c>
      <c r="AP14" s="57" t="s">
        <v>72</v>
      </c>
      <c r="AQ14" s="57" t="s">
        <v>108</v>
      </c>
      <c r="AR14" s="57" t="s">
        <v>74</v>
      </c>
      <c r="AT14" s="57" t="s">
        <v>129</v>
      </c>
      <c r="AU14" s="57" t="s">
        <v>122</v>
      </c>
      <c r="AV14" s="57" t="s">
        <v>106</v>
      </c>
      <c r="AW14" s="57" t="s">
        <v>75</v>
      </c>
      <c r="AX14" s="57" t="s">
        <v>76</v>
      </c>
      <c r="AY14" s="57" t="s">
        <v>77</v>
      </c>
      <c r="AZ14" s="57" t="s">
        <v>135</v>
      </c>
    </row>
    <row r="15" spans="2:52">
      <c r="B15" s="24">
        <v>9</v>
      </c>
      <c r="C15" s="237"/>
      <c r="D15" s="25" t="s">
        <v>166</v>
      </c>
      <c r="E15" s="60" t="s">
        <v>150</v>
      </c>
      <c r="F15" s="51" t="s">
        <v>31</v>
      </c>
      <c r="G15" s="60" t="s">
        <v>44</v>
      </c>
      <c r="H15" s="71" t="s">
        <v>51</v>
      </c>
      <c r="I15" s="60"/>
      <c r="J15" s="60"/>
      <c r="K15" s="25" t="s">
        <v>28</v>
      </c>
      <c r="L15" s="25">
        <v>1102</v>
      </c>
      <c r="M15" s="106" t="s">
        <v>155</v>
      </c>
      <c r="N15" s="24">
        <f t="shared" si="0"/>
        <v>485</v>
      </c>
      <c r="O15" s="150">
        <v>251</v>
      </c>
      <c r="P15" s="26">
        <f t="shared" si="1"/>
        <v>234</v>
      </c>
      <c r="Q15" s="142">
        <v>0</v>
      </c>
      <c r="R15" s="89">
        <v>0</v>
      </c>
      <c r="S15" s="26">
        <v>0</v>
      </c>
      <c r="T15" s="146">
        <f t="shared" si="2"/>
        <v>136</v>
      </c>
      <c r="U15" s="24">
        <v>115</v>
      </c>
      <c r="V15" s="142">
        <v>0</v>
      </c>
      <c r="W15" s="24"/>
      <c r="X15" s="26"/>
      <c r="Y15" s="134">
        <v>335</v>
      </c>
      <c r="Z15" s="27">
        <v>80.5</v>
      </c>
      <c r="AA15" s="115"/>
      <c r="AB15" s="28">
        <v>51.5</v>
      </c>
      <c r="AC15" s="115">
        <v>9.6999999999999993</v>
      </c>
      <c r="AD15" s="29">
        <v>16.100000000000001</v>
      </c>
      <c r="AE15" s="28">
        <v>4.5</v>
      </c>
      <c r="AF15" s="28">
        <v>4.0999999999999996</v>
      </c>
      <c r="AG15" s="28">
        <v>2.6</v>
      </c>
      <c r="AH15" s="30">
        <v>1.9</v>
      </c>
      <c r="AI15" s="30">
        <v>150</v>
      </c>
      <c r="AK15" s="57" t="s">
        <v>67</v>
      </c>
      <c r="AL15" s="57" t="s">
        <v>68</v>
      </c>
      <c r="AM15" s="57" t="s">
        <v>69</v>
      </c>
      <c r="AR15" s="57" t="s">
        <v>74</v>
      </c>
      <c r="AT15" s="57" t="s">
        <v>129</v>
      </c>
      <c r="AU15" s="57" t="s">
        <v>122</v>
      </c>
      <c r="AV15" s="57" t="s">
        <v>106</v>
      </c>
      <c r="AW15" s="57" t="s">
        <v>75</v>
      </c>
      <c r="AX15" s="57" t="s">
        <v>76</v>
      </c>
      <c r="AY15" s="57" t="s">
        <v>77</v>
      </c>
      <c r="AZ15" s="57" t="s">
        <v>135</v>
      </c>
    </row>
    <row r="16" spans="2:52" ht="14.25" thickBot="1">
      <c r="B16" s="31">
        <v>10</v>
      </c>
      <c r="C16" s="238"/>
      <c r="D16" s="32" t="s">
        <v>167</v>
      </c>
      <c r="E16" s="61" t="s">
        <v>150</v>
      </c>
      <c r="F16" s="52" t="s">
        <v>31</v>
      </c>
      <c r="G16" s="61" t="s">
        <v>44</v>
      </c>
      <c r="H16" s="72" t="s">
        <v>51</v>
      </c>
      <c r="I16" s="71" t="s">
        <v>120</v>
      </c>
      <c r="J16" s="61"/>
      <c r="K16" s="32" t="s">
        <v>28</v>
      </c>
      <c r="L16" s="32">
        <v>1102</v>
      </c>
      <c r="M16" s="106" t="s">
        <v>155</v>
      </c>
      <c r="N16" s="31">
        <f t="shared" si="0"/>
        <v>470</v>
      </c>
      <c r="O16" s="151">
        <v>251</v>
      </c>
      <c r="P16" s="33">
        <f t="shared" si="1"/>
        <v>219</v>
      </c>
      <c r="Q16" s="143">
        <v>10</v>
      </c>
      <c r="R16" s="90">
        <v>0</v>
      </c>
      <c r="S16" s="33">
        <v>10</v>
      </c>
      <c r="T16" s="147">
        <f t="shared" si="2"/>
        <v>126</v>
      </c>
      <c r="U16" s="31">
        <v>115</v>
      </c>
      <c r="V16" s="143">
        <v>30</v>
      </c>
      <c r="W16" s="31"/>
      <c r="X16" s="33">
        <v>30</v>
      </c>
      <c r="Y16" s="135">
        <v>290</v>
      </c>
      <c r="Z16" s="34">
        <v>74.599999999999994</v>
      </c>
      <c r="AA16" s="116"/>
      <c r="AB16" s="35">
        <v>47.6</v>
      </c>
      <c r="AC16" s="116">
        <v>9</v>
      </c>
      <c r="AD16" s="36">
        <v>14.9</v>
      </c>
      <c r="AE16" s="35">
        <v>4.2</v>
      </c>
      <c r="AF16" s="35">
        <v>3.8</v>
      </c>
      <c r="AG16" s="35">
        <v>2.4</v>
      </c>
      <c r="AH16" s="37">
        <v>1.8</v>
      </c>
      <c r="AI16" s="37">
        <v>150</v>
      </c>
      <c r="AK16" s="57" t="s">
        <v>67</v>
      </c>
      <c r="AL16" s="57" t="s">
        <v>79</v>
      </c>
      <c r="AM16" s="57" t="s">
        <v>80</v>
      </c>
      <c r="AO16" s="57" t="s">
        <v>55</v>
      </c>
      <c r="AP16" s="57" t="s">
        <v>72</v>
      </c>
      <c r="AQ16" s="57" t="s">
        <v>108</v>
      </c>
      <c r="AR16" s="57" t="s">
        <v>74</v>
      </c>
      <c r="AT16" s="57" t="s">
        <v>129</v>
      </c>
      <c r="AU16" s="57" t="s">
        <v>122</v>
      </c>
      <c r="AV16" s="57" t="s">
        <v>106</v>
      </c>
      <c r="AW16" s="57" t="s">
        <v>75</v>
      </c>
      <c r="AX16" s="57" t="s">
        <v>76</v>
      </c>
      <c r="AY16" s="57" t="s">
        <v>77</v>
      </c>
      <c r="AZ16" s="57" t="s">
        <v>135</v>
      </c>
    </row>
    <row r="17" spans="2:52">
      <c r="B17" s="16">
        <v>11</v>
      </c>
      <c r="C17" s="236" t="s">
        <v>65</v>
      </c>
      <c r="D17" s="25" t="s">
        <v>168</v>
      </c>
      <c r="E17" s="60" t="s">
        <v>152</v>
      </c>
      <c r="F17" s="51" t="s">
        <v>32</v>
      </c>
      <c r="G17" s="60" t="s">
        <v>44</v>
      </c>
      <c r="H17" s="71" t="s">
        <v>46</v>
      </c>
      <c r="I17" s="60" t="s">
        <v>56</v>
      </c>
      <c r="J17" s="60" t="s">
        <v>52</v>
      </c>
      <c r="K17" s="25" t="s">
        <v>28</v>
      </c>
      <c r="L17" s="25">
        <v>1103</v>
      </c>
      <c r="M17" s="105" t="s">
        <v>155</v>
      </c>
      <c r="N17" s="24">
        <f t="shared" si="0"/>
        <v>555</v>
      </c>
      <c r="O17" s="150">
        <v>251</v>
      </c>
      <c r="P17" s="26">
        <f t="shared" si="1"/>
        <v>304</v>
      </c>
      <c r="Q17" s="142">
        <v>30</v>
      </c>
      <c r="R17" s="89">
        <v>30</v>
      </c>
      <c r="S17" s="26">
        <v>10</v>
      </c>
      <c r="T17" s="146">
        <f t="shared" si="2"/>
        <v>156</v>
      </c>
      <c r="U17" s="24">
        <v>65</v>
      </c>
      <c r="V17" s="142">
        <v>50</v>
      </c>
      <c r="W17" s="24">
        <v>30</v>
      </c>
      <c r="X17" s="26">
        <v>20</v>
      </c>
      <c r="Y17" s="134">
        <v>355</v>
      </c>
      <c r="Z17" s="27">
        <v>92.3</v>
      </c>
      <c r="AA17" s="115"/>
      <c r="AB17" s="28">
        <v>59.1</v>
      </c>
      <c r="AC17" s="115">
        <v>11</v>
      </c>
      <c r="AD17" s="29">
        <v>18.5</v>
      </c>
      <c r="AE17" s="28">
        <v>5.2</v>
      </c>
      <c r="AF17" s="28">
        <v>4.5999999999999996</v>
      </c>
      <c r="AG17" s="28">
        <v>3</v>
      </c>
      <c r="AH17" s="30">
        <v>2.2000000000000002</v>
      </c>
      <c r="AI17" s="30">
        <v>150</v>
      </c>
      <c r="AK17" s="57" t="s">
        <v>78</v>
      </c>
      <c r="AL17" s="57" t="s">
        <v>79</v>
      </c>
      <c r="AM17" s="57" t="s">
        <v>80</v>
      </c>
      <c r="AN17" s="57" t="s">
        <v>52</v>
      </c>
      <c r="AO17" s="57" t="s">
        <v>55</v>
      </c>
      <c r="AP17" s="57" t="s">
        <v>72</v>
      </c>
      <c r="AQ17" s="57" t="s">
        <v>108</v>
      </c>
      <c r="AR17" s="57" t="s">
        <v>74</v>
      </c>
      <c r="AT17" s="57" t="s">
        <v>129</v>
      </c>
      <c r="AU17" s="57" t="s">
        <v>122</v>
      </c>
      <c r="AV17" s="57" t="s">
        <v>106</v>
      </c>
      <c r="AW17" s="57" t="s">
        <v>75</v>
      </c>
      <c r="AX17" s="57" t="s">
        <v>76</v>
      </c>
      <c r="AY17" s="57" t="s">
        <v>77</v>
      </c>
      <c r="AZ17" s="57" t="s">
        <v>135</v>
      </c>
    </row>
    <row r="18" spans="2:52">
      <c r="B18" s="24">
        <v>12</v>
      </c>
      <c r="C18" s="237"/>
      <c r="D18" s="25" t="s">
        <v>169</v>
      </c>
      <c r="E18" s="60" t="s">
        <v>152</v>
      </c>
      <c r="F18" s="51" t="s">
        <v>32</v>
      </c>
      <c r="G18" s="60" t="s">
        <v>44</v>
      </c>
      <c r="H18" s="71" t="s">
        <v>47</v>
      </c>
      <c r="I18" s="60" t="s">
        <v>56</v>
      </c>
      <c r="J18" s="60" t="s">
        <v>52</v>
      </c>
      <c r="K18" s="25" t="s">
        <v>28</v>
      </c>
      <c r="L18" s="25">
        <v>1103</v>
      </c>
      <c r="M18" s="106" t="s">
        <v>155</v>
      </c>
      <c r="N18" s="24">
        <f t="shared" si="0"/>
        <v>545</v>
      </c>
      <c r="O18" s="150">
        <v>251</v>
      </c>
      <c r="P18" s="26">
        <f t="shared" si="1"/>
        <v>294</v>
      </c>
      <c r="Q18" s="142">
        <v>30</v>
      </c>
      <c r="R18" s="89">
        <v>30</v>
      </c>
      <c r="S18" s="26">
        <v>10</v>
      </c>
      <c r="T18" s="146">
        <f t="shared" si="2"/>
        <v>146</v>
      </c>
      <c r="U18" s="24">
        <v>75</v>
      </c>
      <c r="V18" s="142">
        <v>50</v>
      </c>
      <c r="W18" s="24">
        <v>30</v>
      </c>
      <c r="X18" s="26">
        <v>20</v>
      </c>
      <c r="Y18" s="134">
        <v>345</v>
      </c>
      <c r="Z18" s="27">
        <v>86.4</v>
      </c>
      <c r="AA18" s="115"/>
      <c r="AB18" s="28">
        <v>55.3</v>
      </c>
      <c r="AC18" s="115">
        <v>10.4</v>
      </c>
      <c r="AD18" s="29">
        <v>17.3</v>
      </c>
      <c r="AE18" s="28">
        <v>4.8</v>
      </c>
      <c r="AF18" s="28">
        <v>4.3</v>
      </c>
      <c r="AG18" s="28">
        <v>2.8</v>
      </c>
      <c r="AH18" s="30">
        <v>2.1</v>
      </c>
      <c r="AI18" s="30">
        <v>150</v>
      </c>
      <c r="AK18" s="57" t="s">
        <v>78</v>
      </c>
      <c r="AL18" s="57" t="s">
        <v>79</v>
      </c>
      <c r="AM18" s="57" t="s">
        <v>80</v>
      </c>
      <c r="AN18" s="57" t="s">
        <v>52</v>
      </c>
      <c r="AO18" s="57" t="s">
        <v>55</v>
      </c>
      <c r="AP18" s="57" t="s">
        <v>72</v>
      </c>
      <c r="AQ18" s="57" t="s">
        <v>108</v>
      </c>
      <c r="AR18" s="57" t="s">
        <v>74</v>
      </c>
      <c r="AT18" s="57" t="s">
        <v>129</v>
      </c>
      <c r="AU18" s="57" t="s">
        <v>122</v>
      </c>
      <c r="AV18" s="57" t="s">
        <v>106</v>
      </c>
      <c r="AW18" s="57" t="s">
        <v>75</v>
      </c>
      <c r="AX18" s="57" t="s">
        <v>76</v>
      </c>
      <c r="AY18" s="57" t="s">
        <v>77</v>
      </c>
      <c r="AZ18" s="57" t="s">
        <v>135</v>
      </c>
    </row>
    <row r="19" spans="2:52" ht="14.25" thickBot="1">
      <c r="B19" s="31">
        <v>13</v>
      </c>
      <c r="C19" s="238"/>
      <c r="D19" s="32" t="s">
        <v>170</v>
      </c>
      <c r="E19" s="61" t="s">
        <v>152</v>
      </c>
      <c r="F19" s="52" t="s">
        <v>32</v>
      </c>
      <c r="G19" s="61" t="s">
        <v>44</v>
      </c>
      <c r="H19" s="72" t="s">
        <v>48</v>
      </c>
      <c r="I19" s="61" t="s">
        <v>56</v>
      </c>
      <c r="J19" s="61" t="s">
        <v>52</v>
      </c>
      <c r="K19" s="32" t="s">
        <v>28</v>
      </c>
      <c r="L19" s="32">
        <v>1103</v>
      </c>
      <c r="M19" s="188" t="s">
        <v>155</v>
      </c>
      <c r="N19" s="31">
        <f t="shared" si="0"/>
        <v>535</v>
      </c>
      <c r="O19" s="151">
        <v>251</v>
      </c>
      <c r="P19" s="33">
        <f t="shared" si="1"/>
        <v>284</v>
      </c>
      <c r="Q19" s="143">
        <v>30</v>
      </c>
      <c r="R19" s="90">
        <v>30</v>
      </c>
      <c r="S19" s="33">
        <v>10</v>
      </c>
      <c r="T19" s="147">
        <f t="shared" si="2"/>
        <v>136</v>
      </c>
      <c r="U19" s="31">
        <v>85</v>
      </c>
      <c r="V19" s="143">
        <v>50</v>
      </c>
      <c r="W19" s="31">
        <v>30</v>
      </c>
      <c r="X19" s="33">
        <v>20</v>
      </c>
      <c r="Y19" s="135">
        <v>335</v>
      </c>
      <c r="Z19" s="34">
        <v>80.5</v>
      </c>
      <c r="AA19" s="116"/>
      <c r="AB19" s="35">
        <v>51.5</v>
      </c>
      <c r="AC19" s="116">
        <v>9.6999999999999993</v>
      </c>
      <c r="AD19" s="36">
        <v>16.100000000000001</v>
      </c>
      <c r="AE19" s="35">
        <v>4.5</v>
      </c>
      <c r="AF19" s="35">
        <v>4</v>
      </c>
      <c r="AG19" s="35">
        <v>2.6</v>
      </c>
      <c r="AH19" s="37">
        <v>1.9</v>
      </c>
      <c r="AI19" s="37">
        <v>150</v>
      </c>
      <c r="AK19" s="57" t="s">
        <v>78</v>
      </c>
      <c r="AL19" s="57" t="s">
        <v>79</v>
      </c>
      <c r="AM19" s="57" t="s">
        <v>80</v>
      </c>
      <c r="AN19" s="57" t="s">
        <v>52</v>
      </c>
      <c r="AO19" s="57" t="s">
        <v>55</v>
      </c>
      <c r="AP19" s="57" t="s">
        <v>72</v>
      </c>
      <c r="AQ19" s="57" t="s">
        <v>108</v>
      </c>
      <c r="AR19" s="57" t="s">
        <v>74</v>
      </c>
      <c r="AT19" s="57" t="s">
        <v>129</v>
      </c>
      <c r="AU19" s="57" t="s">
        <v>122</v>
      </c>
      <c r="AV19" s="57" t="s">
        <v>106</v>
      </c>
      <c r="AW19" s="57" t="s">
        <v>75</v>
      </c>
      <c r="AX19" s="57" t="s">
        <v>76</v>
      </c>
      <c r="AY19" s="57" t="s">
        <v>77</v>
      </c>
      <c r="AZ19" s="57" t="s">
        <v>135</v>
      </c>
    </row>
    <row r="20" spans="2:52">
      <c r="B20" s="16">
        <v>14</v>
      </c>
      <c r="C20" s="236" t="s">
        <v>263</v>
      </c>
      <c r="D20" s="17" t="s">
        <v>265</v>
      </c>
      <c r="E20" s="218" t="s">
        <v>151</v>
      </c>
      <c r="F20" s="51" t="s">
        <v>138</v>
      </c>
      <c r="G20" s="60" t="s">
        <v>44</v>
      </c>
      <c r="H20" s="71" t="s">
        <v>46</v>
      </c>
      <c r="I20" s="183" t="s">
        <v>141</v>
      </c>
      <c r="J20" s="60"/>
      <c r="K20" s="25" t="s">
        <v>28</v>
      </c>
      <c r="L20" s="25">
        <v>1119</v>
      </c>
      <c r="M20" s="105" t="s">
        <v>155</v>
      </c>
      <c r="N20" s="24">
        <f t="shared" si="0"/>
        <v>575</v>
      </c>
      <c r="O20" s="150">
        <v>251</v>
      </c>
      <c r="P20" s="26">
        <f t="shared" si="1"/>
        <v>324</v>
      </c>
      <c r="Q20" s="142">
        <v>20</v>
      </c>
      <c r="R20" s="89">
        <v>0</v>
      </c>
      <c r="S20" s="26">
        <v>20</v>
      </c>
      <c r="T20" s="146">
        <f t="shared" si="2"/>
        <v>166</v>
      </c>
      <c r="U20" s="24">
        <v>65</v>
      </c>
      <c r="V20" s="137">
        <v>60</v>
      </c>
      <c r="W20" s="24"/>
      <c r="X20" s="26">
        <v>60</v>
      </c>
      <c r="Y20" s="134">
        <v>365</v>
      </c>
      <c r="Z20" s="27">
        <v>98.2</v>
      </c>
      <c r="AA20" s="115"/>
      <c r="AB20" s="28">
        <v>62.9</v>
      </c>
      <c r="AC20" s="115">
        <v>11.6</v>
      </c>
      <c r="AD20" s="29">
        <v>19.600000000000001</v>
      </c>
      <c r="AE20" s="28">
        <v>8.5</v>
      </c>
      <c r="AF20" s="28">
        <v>4.9000000000000004</v>
      </c>
      <c r="AG20" s="28">
        <v>3.1</v>
      </c>
      <c r="AH20" s="30">
        <v>2.2999999999999998</v>
      </c>
      <c r="AI20" s="30">
        <v>150</v>
      </c>
      <c r="AK20" s="57" t="s">
        <v>67</v>
      </c>
      <c r="AL20" s="57" t="s">
        <v>79</v>
      </c>
      <c r="AM20" s="57" t="s">
        <v>80</v>
      </c>
      <c r="AO20" s="57" t="s">
        <v>55</v>
      </c>
      <c r="AP20" s="57" t="s">
        <v>72</v>
      </c>
      <c r="AQ20" s="57" t="s">
        <v>108</v>
      </c>
      <c r="AR20" s="57" t="s">
        <v>74</v>
      </c>
      <c r="AT20" s="57" t="s">
        <v>129</v>
      </c>
      <c r="AU20" s="57" t="s">
        <v>122</v>
      </c>
      <c r="AV20" s="57" t="s">
        <v>106</v>
      </c>
      <c r="AW20" s="57" t="s">
        <v>75</v>
      </c>
      <c r="AX20" s="57" t="s">
        <v>76</v>
      </c>
      <c r="AY20" s="57" t="s">
        <v>77</v>
      </c>
      <c r="AZ20" s="57" t="s">
        <v>135</v>
      </c>
    </row>
    <row r="21" spans="2:52">
      <c r="B21" s="24">
        <v>15</v>
      </c>
      <c r="C21" s="237"/>
      <c r="D21" s="25" t="s">
        <v>266</v>
      </c>
      <c r="E21" s="71" t="s">
        <v>151</v>
      </c>
      <c r="F21" s="51" t="s">
        <v>138</v>
      </c>
      <c r="G21" s="60" t="s">
        <v>44</v>
      </c>
      <c r="H21" s="71" t="s">
        <v>47</v>
      </c>
      <c r="I21" s="60" t="s">
        <v>141</v>
      </c>
      <c r="J21" s="60"/>
      <c r="K21" s="25" t="s">
        <v>28</v>
      </c>
      <c r="L21" s="25">
        <v>1119</v>
      </c>
      <c r="M21" s="106" t="s">
        <v>155</v>
      </c>
      <c r="N21" s="24">
        <f t="shared" si="0"/>
        <v>565</v>
      </c>
      <c r="O21" s="150">
        <v>251</v>
      </c>
      <c r="P21" s="26">
        <f t="shared" si="1"/>
        <v>314</v>
      </c>
      <c r="Q21" s="142">
        <v>20</v>
      </c>
      <c r="R21" s="89">
        <v>0</v>
      </c>
      <c r="S21" s="26">
        <v>20</v>
      </c>
      <c r="T21" s="146">
        <f t="shared" si="2"/>
        <v>156</v>
      </c>
      <c r="U21" s="24">
        <v>75</v>
      </c>
      <c r="V21" s="137">
        <v>60</v>
      </c>
      <c r="W21" s="24"/>
      <c r="X21" s="26">
        <v>60</v>
      </c>
      <c r="Y21" s="134">
        <v>355</v>
      </c>
      <c r="Z21" s="27">
        <v>92.3</v>
      </c>
      <c r="AA21" s="115"/>
      <c r="AB21" s="28">
        <v>59.1</v>
      </c>
      <c r="AC21" s="115">
        <v>10.9</v>
      </c>
      <c r="AD21" s="29">
        <v>18.5</v>
      </c>
      <c r="AE21" s="28">
        <v>8</v>
      </c>
      <c r="AF21" s="28">
        <v>4.5999999999999996</v>
      </c>
      <c r="AG21" s="28">
        <v>2.9</v>
      </c>
      <c r="AH21" s="30">
        <v>2.2000000000000002</v>
      </c>
      <c r="AI21" s="30">
        <v>150</v>
      </c>
      <c r="AK21" s="57" t="s">
        <v>67</v>
      </c>
      <c r="AL21" s="57" t="s">
        <v>79</v>
      </c>
      <c r="AM21" s="57" t="s">
        <v>80</v>
      </c>
      <c r="AO21" s="57" t="s">
        <v>55</v>
      </c>
      <c r="AP21" s="57" t="s">
        <v>72</v>
      </c>
      <c r="AQ21" s="57" t="s">
        <v>108</v>
      </c>
      <c r="AR21" s="57" t="s">
        <v>74</v>
      </c>
      <c r="AT21" s="57" t="s">
        <v>129</v>
      </c>
      <c r="AU21" s="57" t="s">
        <v>122</v>
      </c>
      <c r="AV21" s="57" t="s">
        <v>106</v>
      </c>
      <c r="AW21" s="57" t="s">
        <v>75</v>
      </c>
      <c r="AX21" s="57" t="s">
        <v>76</v>
      </c>
      <c r="AY21" s="57" t="s">
        <v>77</v>
      </c>
      <c r="AZ21" s="57" t="s">
        <v>135</v>
      </c>
    </row>
    <row r="22" spans="2:52" ht="14.25" thickBot="1">
      <c r="B22" s="31">
        <v>16</v>
      </c>
      <c r="C22" s="238"/>
      <c r="D22" s="32" t="s">
        <v>267</v>
      </c>
      <c r="E22" s="72" t="s">
        <v>151</v>
      </c>
      <c r="F22" s="52" t="s">
        <v>138</v>
      </c>
      <c r="G22" s="61" t="s">
        <v>44</v>
      </c>
      <c r="H22" s="72" t="s">
        <v>48</v>
      </c>
      <c r="I22" s="184" t="s">
        <v>141</v>
      </c>
      <c r="J22" s="61"/>
      <c r="K22" s="32" t="s">
        <v>28</v>
      </c>
      <c r="L22" s="32">
        <v>1119</v>
      </c>
      <c r="M22" s="188" t="s">
        <v>155</v>
      </c>
      <c r="N22" s="31">
        <f t="shared" si="0"/>
        <v>555</v>
      </c>
      <c r="O22" s="151">
        <v>251</v>
      </c>
      <c r="P22" s="33">
        <f t="shared" si="1"/>
        <v>304</v>
      </c>
      <c r="Q22" s="143">
        <v>20</v>
      </c>
      <c r="R22" s="90">
        <v>0</v>
      </c>
      <c r="S22" s="33">
        <v>20</v>
      </c>
      <c r="T22" s="147">
        <f t="shared" si="2"/>
        <v>146</v>
      </c>
      <c r="U22" s="31">
        <v>85</v>
      </c>
      <c r="V22" s="138">
        <v>60</v>
      </c>
      <c r="W22" s="31"/>
      <c r="X22" s="33">
        <v>60</v>
      </c>
      <c r="Y22" s="135">
        <v>345</v>
      </c>
      <c r="Z22" s="34">
        <v>86.4</v>
      </c>
      <c r="AA22" s="116"/>
      <c r="AB22" s="35">
        <v>55.3</v>
      </c>
      <c r="AC22" s="116">
        <v>10.199999999999999</v>
      </c>
      <c r="AD22" s="36">
        <v>17.3</v>
      </c>
      <c r="AE22" s="35">
        <v>7.5</v>
      </c>
      <c r="AF22" s="35">
        <v>4.3</v>
      </c>
      <c r="AG22" s="35">
        <v>2.7</v>
      </c>
      <c r="AH22" s="37">
        <v>2</v>
      </c>
      <c r="AI22" s="37">
        <v>150</v>
      </c>
      <c r="AK22" s="57" t="s">
        <v>67</v>
      </c>
      <c r="AL22" s="57" t="s">
        <v>79</v>
      </c>
      <c r="AM22" s="57" t="s">
        <v>80</v>
      </c>
      <c r="AO22" s="57" t="s">
        <v>55</v>
      </c>
      <c r="AP22" s="57" t="s">
        <v>72</v>
      </c>
      <c r="AQ22" s="57" t="s">
        <v>108</v>
      </c>
      <c r="AR22" s="57" t="s">
        <v>74</v>
      </c>
      <c r="AT22" s="57" t="s">
        <v>129</v>
      </c>
      <c r="AU22" s="57" t="s">
        <v>122</v>
      </c>
      <c r="AV22" s="57" t="s">
        <v>106</v>
      </c>
      <c r="AW22" s="57" t="s">
        <v>75</v>
      </c>
      <c r="AX22" s="57" t="s">
        <v>76</v>
      </c>
      <c r="AY22" s="57" t="s">
        <v>77</v>
      </c>
      <c r="AZ22" s="57" t="s">
        <v>135</v>
      </c>
    </row>
    <row r="23" spans="2:52">
      <c r="B23" s="16">
        <v>17</v>
      </c>
      <c r="C23" s="236" t="s">
        <v>268</v>
      </c>
      <c r="D23" s="17" t="s">
        <v>269</v>
      </c>
      <c r="E23" s="60" t="s">
        <v>152</v>
      </c>
      <c r="F23" s="51" t="s">
        <v>264</v>
      </c>
      <c r="G23" s="60" t="s">
        <v>44</v>
      </c>
      <c r="H23" s="71" t="s">
        <v>46</v>
      </c>
      <c r="I23" s="183" t="s">
        <v>141</v>
      </c>
      <c r="J23" s="60" t="s">
        <v>52</v>
      </c>
      <c r="K23" s="25" t="s">
        <v>28</v>
      </c>
      <c r="L23" s="25">
        <v>1120</v>
      </c>
      <c r="M23" s="105" t="s">
        <v>155</v>
      </c>
      <c r="N23" s="24">
        <v>555</v>
      </c>
      <c r="O23" s="150">
        <v>251</v>
      </c>
      <c r="P23" s="26">
        <f t="shared" ref="P23:P25" si="3">N23-O23</f>
        <v>304</v>
      </c>
      <c r="Q23" s="142">
        <v>20</v>
      </c>
      <c r="R23" s="89">
        <v>15</v>
      </c>
      <c r="S23" s="26">
        <v>20</v>
      </c>
      <c r="T23" s="146">
        <f t="shared" ref="T23:T25" si="4">O23-U23-Q23</f>
        <v>166</v>
      </c>
      <c r="U23" s="24">
        <v>65</v>
      </c>
      <c r="V23" s="137">
        <v>40</v>
      </c>
      <c r="W23" s="24">
        <v>15</v>
      </c>
      <c r="X23" s="26">
        <v>40</v>
      </c>
      <c r="Y23" s="134">
        <v>365</v>
      </c>
      <c r="Z23" s="27">
        <v>98.2</v>
      </c>
      <c r="AA23" s="115"/>
      <c r="AB23" s="28">
        <v>62.9</v>
      </c>
      <c r="AC23" s="115">
        <v>11.6</v>
      </c>
      <c r="AD23" s="29">
        <v>19.600000000000001</v>
      </c>
      <c r="AE23" s="28">
        <v>8.5</v>
      </c>
      <c r="AF23" s="28">
        <v>4.9000000000000004</v>
      </c>
      <c r="AG23" s="28">
        <v>3.1</v>
      </c>
      <c r="AH23" s="30">
        <v>2.2999999999999998</v>
      </c>
      <c r="AI23" s="30">
        <v>150</v>
      </c>
      <c r="AK23" s="57" t="s">
        <v>78</v>
      </c>
      <c r="AL23" s="57" t="s">
        <v>79</v>
      </c>
      <c r="AM23" s="57" t="s">
        <v>80</v>
      </c>
      <c r="AN23" s="57" t="s">
        <v>52</v>
      </c>
      <c r="AO23" s="57" t="s">
        <v>55</v>
      </c>
      <c r="AP23" s="57" t="s">
        <v>72</v>
      </c>
      <c r="AQ23" s="57" t="s">
        <v>108</v>
      </c>
      <c r="AR23" s="57" t="s">
        <v>74</v>
      </c>
      <c r="AT23" s="57" t="s">
        <v>129</v>
      </c>
      <c r="AU23" s="57" t="s">
        <v>122</v>
      </c>
      <c r="AV23" s="57" t="s">
        <v>106</v>
      </c>
      <c r="AW23" s="57" t="s">
        <v>75</v>
      </c>
      <c r="AX23" s="57" t="s">
        <v>76</v>
      </c>
      <c r="AY23" s="57" t="s">
        <v>77</v>
      </c>
      <c r="AZ23" s="57" t="s">
        <v>135</v>
      </c>
    </row>
    <row r="24" spans="2:52">
      <c r="B24" s="24">
        <v>18</v>
      </c>
      <c r="C24" s="237"/>
      <c r="D24" s="25" t="s">
        <v>270</v>
      </c>
      <c r="E24" s="60" t="s">
        <v>152</v>
      </c>
      <c r="F24" s="51" t="s">
        <v>264</v>
      </c>
      <c r="G24" s="60" t="s">
        <v>44</v>
      </c>
      <c r="H24" s="71" t="s">
        <v>47</v>
      </c>
      <c r="I24" s="60" t="s">
        <v>141</v>
      </c>
      <c r="J24" s="60" t="s">
        <v>52</v>
      </c>
      <c r="K24" s="25" t="s">
        <v>28</v>
      </c>
      <c r="L24" s="25">
        <v>1120</v>
      </c>
      <c r="M24" s="106" t="s">
        <v>155</v>
      </c>
      <c r="N24" s="24">
        <v>545</v>
      </c>
      <c r="O24" s="150">
        <v>251</v>
      </c>
      <c r="P24" s="26">
        <f t="shared" si="3"/>
        <v>294</v>
      </c>
      <c r="Q24" s="142">
        <v>20</v>
      </c>
      <c r="R24" s="89">
        <v>15</v>
      </c>
      <c r="S24" s="26">
        <v>20</v>
      </c>
      <c r="T24" s="146">
        <f t="shared" si="4"/>
        <v>156</v>
      </c>
      <c r="U24" s="24">
        <v>75</v>
      </c>
      <c r="V24" s="137">
        <v>40</v>
      </c>
      <c r="W24" s="24">
        <v>15</v>
      </c>
      <c r="X24" s="26">
        <v>40</v>
      </c>
      <c r="Y24" s="134">
        <v>355</v>
      </c>
      <c r="Z24" s="27">
        <v>92.3</v>
      </c>
      <c r="AA24" s="115"/>
      <c r="AB24" s="28">
        <v>59.1</v>
      </c>
      <c r="AC24" s="115">
        <v>10.9</v>
      </c>
      <c r="AD24" s="29">
        <v>18.5</v>
      </c>
      <c r="AE24" s="28">
        <v>8</v>
      </c>
      <c r="AF24" s="28">
        <v>4.5999999999999996</v>
      </c>
      <c r="AG24" s="28">
        <v>2.9</v>
      </c>
      <c r="AH24" s="30">
        <v>2.2000000000000002</v>
      </c>
      <c r="AI24" s="30">
        <v>150</v>
      </c>
      <c r="AK24" s="57" t="s">
        <v>78</v>
      </c>
      <c r="AL24" s="57" t="s">
        <v>79</v>
      </c>
      <c r="AM24" s="57" t="s">
        <v>80</v>
      </c>
      <c r="AN24" s="57" t="s">
        <v>52</v>
      </c>
      <c r="AO24" s="57" t="s">
        <v>55</v>
      </c>
      <c r="AP24" s="57" t="s">
        <v>72</v>
      </c>
      <c r="AQ24" s="57" t="s">
        <v>108</v>
      </c>
      <c r="AR24" s="57" t="s">
        <v>74</v>
      </c>
      <c r="AT24" s="57" t="s">
        <v>129</v>
      </c>
      <c r="AU24" s="57" t="s">
        <v>122</v>
      </c>
      <c r="AV24" s="57" t="s">
        <v>106</v>
      </c>
      <c r="AW24" s="57" t="s">
        <v>75</v>
      </c>
      <c r="AX24" s="57" t="s">
        <v>76</v>
      </c>
      <c r="AY24" s="57" t="s">
        <v>77</v>
      </c>
      <c r="AZ24" s="57" t="s">
        <v>135</v>
      </c>
    </row>
    <row r="25" spans="2:52" ht="14.25" thickBot="1">
      <c r="B25" s="31">
        <v>19</v>
      </c>
      <c r="C25" s="238"/>
      <c r="D25" s="32" t="s">
        <v>271</v>
      </c>
      <c r="E25" s="61" t="s">
        <v>152</v>
      </c>
      <c r="F25" s="52" t="s">
        <v>264</v>
      </c>
      <c r="G25" s="61" t="s">
        <v>44</v>
      </c>
      <c r="H25" s="72" t="s">
        <v>48</v>
      </c>
      <c r="I25" s="184" t="s">
        <v>141</v>
      </c>
      <c r="J25" s="61" t="s">
        <v>52</v>
      </c>
      <c r="K25" s="32" t="s">
        <v>28</v>
      </c>
      <c r="L25" s="32">
        <v>1120</v>
      </c>
      <c r="M25" s="188" t="s">
        <v>155</v>
      </c>
      <c r="N25" s="31">
        <v>535</v>
      </c>
      <c r="O25" s="151">
        <v>251</v>
      </c>
      <c r="P25" s="33">
        <f t="shared" si="3"/>
        <v>284</v>
      </c>
      <c r="Q25" s="143">
        <v>20</v>
      </c>
      <c r="R25" s="90">
        <v>15</v>
      </c>
      <c r="S25" s="33">
        <v>20</v>
      </c>
      <c r="T25" s="147">
        <f t="shared" si="4"/>
        <v>146</v>
      </c>
      <c r="U25" s="31">
        <v>85</v>
      </c>
      <c r="V25" s="138">
        <v>40</v>
      </c>
      <c r="W25" s="31">
        <v>15</v>
      </c>
      <c r="X25" s="33">
        <v>40</v>
      </c>
      <c r="Y25" s="135">
        <v>345</v>
      </c>
      <c r="Z25" s="34">
        <v>86.4</v>
      </c>
      <c r="AA25" s="116"/>
      <c r="AB25" s="35">
        <v>55.3</v>
      </c>
      <c r="AC25" s="116">
        <v>10.199999999999999</v>
      </c>
      <c r="AD25" s="36">
        <v>17.3</v>
      </c>
      <c r="AE25" s="35">
        <v>7.5</v>
      </c>
      <c r="AF25" s="35">
        <v>4.3</v>
      </c>
      <c r="AG25" s="35">
        <v>2.7</v>
      </c>
      <c r="AH25" s="37">
        <v>2</v>
      </c>
      <c r="AI25" s="37">
        <v>150</v>
      </c>
      <c r="AK25" s="57" t="s">
        <v>78</v>
      </c>
      <c r="AL25" s="57" t="s">
        <v>79</v>
      </c>
      <c r="AM25" s="57" t="s">
        <v>80</v>
      </c>
      <c r="AN25" s="57" t="s">
        <v>52</v>
      </c>
      <c r="AO25" s="57" t="s">
        <v>55</v>
      </c>
      <c r="AP25" s="57" t="s">
        <v>72</v>
      </c>
      <c r="AQ25" s="57" t="s">
        <v>108</v>
      </c>
      <c r="AR25" s="57" t="s">
        <v>74</v>
      </c>
      <c r="AT25" s="57" t="s">
        <v>129</v>
      </c>
      <c r="AU25" s="57" t="s">
        <v>122</v>
      </c>
      <c r="AV25" s="57" t="s">
        <v>106</v>
      </c>
      <c r="AW25" s="57" t="s">
        <v>75</v>
      </c>
      <c r="AX25" s="57" t="s">
        <v>76</v>
      </c>
      <c r="AY25" s="57" t="s">
        <v>77</v>
      </c>
      <c r="AZ25" s="57" t="s">
        <v>135</v>
      </c>
    </row>
    <row r="26" spans="2:52">
      <c r="B26" s="16">
        <v>20</v>
      </c>
      <c r="C26" s="278" t="s">
        <v>148</v>
      </c>
      <c r="D26" s="186" t="s">
        <v>207</v>
      </c>
      <c r="E26" s="180" t="s">
        <v>151</v>
      </c>
      <c r="F26" s="50" t="s">
        <v>33</v>
      </c>
      <c r="G26" s="59" t="s">
        <v>44</v>
      </c>
      <c r="H26" s="70" t="s">
        <v>46</v>
      </c>
      <c r="I26" s="183" t="s">
        <v>141</v>
      </c>
      <c r="J26" s="59"/>
      <c r="K26" s="38" t="s">
        <v>34</v>
      </c>
      <c r="L26" s="38">
        <v>1110</v>
      </c>
      <c r="M26" s="108" t="s">
        <v>156</v>
      </c>
      <c r="N26" s="16">
        <f t="shared" si="0"/>
        <v>495</v>
      </c>
      <c r="O26" s="149">
        <v>190</v>
      </c>
      <c r="P26" s="18">
        <f t="shared" si="1"/>
        <v>305</v>
      </c>
      <c r="Q26" s="141">
        <v>5</v>
      </c>
      <c r="R26" s="88">
        <v>0</v>
      </c>
      <c r="S26" s="18">
        <v>5</v>
      </c>
      <c r="T26" s="145">
        <f t="shared" si="2"/>
        <v>120</v>
      </c>
      <c r="U26" s="16">
        <v>65</v>
      </c>
      <c r="V26" s="139">
        <v>25</v>
      </c>
      <c r="W26" s="16"/>
      <c r="X26" s="18">
        <v>25</v>
      </c>
      <c r="Y26" s="133">
        <v>320</v>
      </c>
      <c r="Z26" s="19">
        <v>89.6</v>
      </c>
      <c r="AA26" s="117"/>
      <c r="AB26" s="20">
        <v>48.2</v>
      </c>
      <c r="AC26" s="117">
        <v>8.5</v>
      </c>
      <c r="AD26" s="22">
        <v>17.899999999999999</v>
      </c>
      <c r="AE26" s="20">
        <v>4</v>
      </c>
      <c r="AF26" s="20">
        <v>2.8</v>
      </c>
      <c r="AG26" s="20">
        <v>2.2999999999999998</v>
      </c>
      <c r="AH26" s="23">
        <v>1.7</v>
      </c>
      <c r="AI26" s="23">
        <v>150</v>
      </c>
      <c r="AK26" s="57" t="s">
        <v>67</v>
      </c>
      <c r="AL26" s="57" t="s">
        <v>79</v>
      </c>
      <c r="AM26" s="57" t="s">
        <v>80</v>
      </c>
      <c r="AO26" s="57" t="s">
        <v>55</v>
      </c>
      <c r="AP26" s="57" t="s">
        <v>72</v>
      </c>
      <c r="AQ26" s="57" t="s">
        <v>108</v>
      </c>
      <c r="AR26" s="57" t="s">
        <v>74</v>
      </c>
      <c r="AT26" s="57" t="s">
        <v>129</v>
      </c>
      <c r="AU26" s="57" t="s">
        <v>122</v>
      </c>
      <c r="AV26" s="57" t="s">
        <v>106</v>
      </c>
      <c r="AW26" s="57" t="s">
        <v>75</v>
      </c>
      <c r="AX26" s="57" t="s">
        <v>76</v>
      </c>
      <c r="AY26" s="57" t="s">
        <v>77</v>
      </c>
      <c r="AZ26" s="57" t="s">
        <v>135</v>
      </c>
    </row>
    <row r="27" spans="2:52">
      <c r="B27" s="24">
        <v>21</v>
      </c>
      <c r="C27" s="237"/>
      <c r="D27" s="39" t="s">
        <v>208</v>
      </c>
      <c r="E27" s="63" t="s">
        <v>151</v>
      </c>
      <c r="F27" s="51" t="s">
        <v>35</v>
      </c>
      <c r="G27" s="60" t="s">
        <v>44</v>
      </c>
      <c r="H27" s="71" t="s">
        <v>47</v>
      </c>
      <c r="I27" s="60" t="s">
        <v>141</v>
      </c>
      <c r="J27" s="60"/>
      <c r="K27" s="39" t="s">
        <v>34</v>
      </c>
      <c r="L27" s="39">
        <v>1110</v>
      </c>
      <c r="M27" s="109" t="s">
        <v>156</v>
      </c>
      <c r="N27" s="24">
        <f t="shared" si="0"/>
        <v>485</v>
      </c>
      <c r="O27" s="150">
        <v>190</v>
      </c>
      <c r="P27" s="26">
        <f t="shared" si="1"/>
        <v>295</v>
      </c>
      <c r="Q27" s="142">
        <v>5</v>
      </c>
      <c r="R27" s="89">
        <v>0</v>
      </c>
      <c r="S27" s="26">
        <v>5</v>
      </c>
      <c r="T27" s="146">
        <f t="shared" si="2"/>
        <v>110</v>
      </c>
      <c r="U27" s="24">
        <v>75</v>
      </c>
      <c r="V27" s="137">
        <v>25</v>
      </c>
      <c r="W27" s="24"/>
      <c r="X27" s="26">
        <v>25</v>
      </c>
      <c r="Y27" s="134">
        <v>310</v>
      </c>
      <c r="Z27" s="27">
        <v>82.1</v>
      </c>
      <c r="AA27" s="115"/>
      <c r="AB27" s="28">
        <v>44.3</v>
      </c>
      <c r="AC27" s="115">
        <v>7.9</v>
      </c>
      <c r="AD27" s="29">
        <v>16.399999999999999</v>
      </c>
      <c r="AE27" s="28">
        <v>3.6</v>
      </c>
      <c r="AF27" s="28">
        <v>2.5</v>
      </c>
      <c r="AG27" s="28">
        <v>2.1</v>
      </c>
      <c r="AH27" s="30">
        <v>1.6</v>
      </c>
      <c r="AI27" s="30">
        <v>150</v>
      </c>
      <c r="AK27" s="57" t="s">
        <v>67</v>
      </c>
      <c r="AL27" s="57" t="s">
        <v>79</v>
      </c>
      <c r="AM27" s="57" t="s">
        <v>80</v>
      </c>
      <c r="AO27" s="57" t="s">
        <v>55</v>
      </c>
      <c r="AP27" s="57" t="s">
        <v>72</v>
      </c>
      <c r="AQ27" s="57" t="s">
        <v>108</v>
      </c>
      <c r="AR27" s="57" t="s">
        <v>74</v>
      </c>
      <c r="AT27" s="57" t="s">
        <v>129</v>
      </c>
      <c r="AU27" s="57" t="s">
        <v>122</v>
      </c>
      <c r="AV27" s="57" t="s">
        <v>106</v>
      </c>
      <c r="AW27" s="57" t="s">
        <v>75</v>
      </c>
      <c r="AX27" s="57" t="s">
        <v>76</v>
      </c>
      <c r="AY27" s="57" t="s">
        <v>77</v>
      </c>
      <c r="AZ27" s="57" t="s">
        <v>135</v>
      </c>
    </row>
    <row r="28" spans="2:52" ht="14.25" thickBot="1">
      <c r="B28" s="31">
        <v>22</v>
      </c>
      <c r="C28" s="238"/>
      <c r="D28" s="41" t="s">
        <v>209</v>
      </c>
      <c r="E28" s="64" t="s">
        <v>151</v>
      </c>
      <c r="F28" s="52" t="s">
        <v>35</v>
      </c>
      <c r="G28" s="61" t="s">
        <v>44</v>
      </c>
      <c r="H28" s="72" t="s">
        <v>48</v>
      </c>
      <c r="I28" s="184" t="s">
        <v>141</v>
      </c>
      <c r="J28" s="61"/>
      <c r="K28" s="40" t="s">
        <v>34</v>
      </c>
      <c r="L28" s="40">
        <v>1110</v>
      </c>
      <c r="M28" s="110" t="s">
        <v>156</v>
      </c>
      <c r="N28" s="31">
        <f t="shared" si="0"/>
        <v>475</v>
      </c>
      <c r="O28" s="151">
        <v>190</v>
      </c>
      <c r="P28" s="33">
        <f t="shared" si="1"/>
        <v>285</v>
      </c>
      <c r="Q28" s="143">
        <v>5</v>
      </c>
      <c r="R28" s="90">
        <v>0</v>
      </c>
      <c r="S28" s="33">
        <v>5</v>
      </c>
      <c r="T28" s="147">
        <f t="shared" si="2"/>
        <v>100</v>
      </c>
      <c r="U28" s="31">
        <v>85</v>
      </c>
      <c r="V28" s="138">
        <v>25</v>
      </c>
      <c r="W28" s="31"/>
      <c r="X28" s="33">
        <v>25</v>
      </c>
      <c r="Y28" s="135">
        <v>300</v>
      </c>
      <c r="Z28" s="34">
        <v>74.599999999999994</v>
      </c>
      <c r="AA28" s="116"/>
      <c r="AB28" s="35">
        <v>40.200000000000003</v>
      </c>
      <c r="AC28" s="116">
        <v>7.1</v>
      </c>
      <c r="AD28" s="36">
        <v>14.9</v>
      </c>
      <c r="AE28" s="35">
        <v>3.3</v>
      </c>
      <c r="AF28" s="35">
        <v>2.2999999999999998</v>
      </c>
      <c r="AG28" s="35">
        <v>1.9</v>
      </c>
      <c r="AH28" s="37">
        <v>1.4</v>
      </c>
      <c r="AI28" s="37">
        <v>150</v>
      </c>
      <c r="AK28" s="57" t="s">
        <v>67</v>
      </c>
      <c r="AL28" s="57" t="s">
        <v>79</v>
      </c>
      <c r="AM28" s="57" t="s">
        <v>80</v>
      </c>
      <c r="AO28" s="57" t="s">
        <v>55</v>
      </c>
      <c r="AP28" s="57" t="s">
        <v>72</v>
      </c>
      <c r="AQ28" s="57" t="s">
        <v>108</v>
      </c>
      <c r="AR28" s="57" t="s">
        <v>74</v>
      </c>
      <c r="AT28" s="57" t="s">
        <v>129</v>
      </c>
      <c r="AU28" s="57" t="s">
        <v>122</v>
      </c>
      <c r="AV28" s="57" t="s">
        <v>106</v>
      </c>
      <c r="AW28" s="57" t="s">
        <v>75</v>
      </c>
      <c r="AX28" s="57" t="s">
        <v>76</v>
      </c>
      <c r="AY28" s="57" t="s">
        <v>77</v>
      </c>
      <c r="AZ28" s="57" t="s">
        <v>135</v>
      </c>
    </row>
    <row r="29" spans="2:52">
      <c r="B29" s="16">
        <v>23</v>
      </c>
      <c r="C29" s="278" t="s">
        <v>214</v>
      </c>
      <c r="D29" s="186" t="s">
        <v>199</v>
      </c>
      <c r="E29" s="180" t="s">
        <v>151</v>
      </c>
      <c r="F29" s="50" t="s">
        <v>33</v>
      </c>
      <c r="G29" s="59" t="s">
        <v>44</v>
      </c>
      <c r="H29" s="70" t="s">
        <v>46</v>
      </c>
      <c r="I29" s="183" t="s">
        <v>141</v>
      </c>
      <c r="J29" s="59"/>
      <c r="K29" s="38" t="s">
        <v>34</v>
      </c>
      <c r="L29" s="38">
        <v>1113</v>
      </c>
      <c r="M29" s="108" t="s">
        <v>206</v>
      </c>
      <c r="N29" s="16">
        <f t="shared" ref="N29:N31" si="5">SUM(V29,Y29,AI29)</f>
        <v>495</v>
      </c>
      <c r="O29" s="149">
        <v>190</v>
      </c>
      <c r="P29" s="18">
        <f t="shared" ref="P29:P31" si="6">N29-O29</f>
        <v>305</v>
      </c>
      <c r="Q29" s="141">
        <v>5</v>
      </c>
      <c r="R29" s="88">
        <v>0</v>
      </c>
      <c r="S29" s="18">
        <v>5</v>
      </c>
      <c r="T29" s="145">
        <f t="shared" ref="T29:T31" si="7">O29-U29-Q29</f>
        <v>120</v>
      </c>
      <c r="U29" s="16">
        <v>65</v>
      </c>
      <c r="V29" s="139">
        <v>25</v>
      </c>
      <c r="W29" s="16"/>
      <c r="X29" s="18">
        <v>25</v>
      </c>
      <c r="Y29" s="133">
        <v>320</v>
      </c>
      <c r="Z29" s="19">
        <v>89.6</v>
      </c>
      <c r="AA29" s="117"/>
      <c r="AB29" s="20">
        <v>48.2</v>
      </c>
      <c r="AC29" s="117">
        <v>8.5</v>
      </c>
      <c r="AD29" s="22">
        <v>17.899999999999999</v>
      </c>
      <c r="AE29" s="20">
        <v>4</v>
      </c>
      <c r="AF29" s="20">
        <v>2.8</v>
      </c>
      <c r="AG29" s="20">
        <v>2.2999999999999998</v>
      </c>
      <c r="AH29" s="23">
        <v>1.7</v>
      </c>
      <c r="AI29" s="23">
        <v>150</v>
      </c>
      <c r="AK29" s="57" t="s">
        <v>67</v>
      </c>
      <c r="AL29" s="57" t="s">
        <v>79</v>
      </c>
      <c r="AM29" s="57" t="s">
        <v>80</v>
      </c>
      <c r="AO29" s="57" t="s">
        <v>55</v>
      </c>
      <c r="AP29" s="57" t="s">
        <v>72</v>
      </c>
      <c r="AQ29" s="57" t="s">
        <v>108</v>
      </c>
      <c r="AR29" s="57" t="s">
        <v>74</v>
      </c>
      <c r="AT29" s="57" t="s">
        <v>129</v>
      </c>
      <c r="AU29" s="57" t="s">
        <v>122</v>
      </c>
      <c r="AV29" s="57" t="s">
        <v>106</v>
      </c>
      <c r="AW29" s="57" t="s">
        <v>75</v>
      </c>
      <c r="AX29" s="57" t="s">
        <v>76</v>
      </c>
      <c r="AY29" s="57" t="s">
        <v>77</v>
      </c>
      <c r="AZ29" s="57" t="s">
        <v>135</v>
      </c>
    </row>
    <row r="30" spans="2:52">
      <c r="B30" s="24">
        <v>24</v>
      </c>
      <c r="C30" s="237"/>
      <c r="D30" s="39" t="s">
        <v>200</v>
      </c>
      <c r="E30" s="63" t="s">
        <v>151</v>
      </c>
      <c r="F30" s="51" t="s">
        <v>33</v>
      </c>
      <c r="G30" s="60" t="s">
        <v>44</v>
      </c>
      <c r="H30" s="71" t="s">
        <v>47</v>
      </c>
      <c r="I30" s="60" t="s">
        <v>141</v>
      </c>
      <c r="J30" s="60"/>
      <c r="K30" s="39" t="s">
        <v>34</v>
      </c>
      <c r="L30" s="39">
        <v>1113</v>
      </c>
      <c r="M30" s="109" t="s">
        <v>206</v>
      </c>
      <c r="N30" s="24">
        <f t="shared" si="5"/>
        <v>485</v>
      </c>
      <c r="O30" s="150">
        <v>190</v>
      </c>
      <c r="P30" s="26">
        <f t="shared" si="6"/>
        <v>295</v>
      </c>
      <c r="Q30" s="142">
        <v>5</v>
      </c>
      <c r="R30" s="89">
        <v>0</v>
      </c>
      <c r="S30" s="26">
        <v>5</v>
      </c>
      <c r="T30" s="146">
        <f t="shared" si="7"/>
        <v>110</v>
      </c>
      <c r="U30" s="24">
        <v>75</v>
      </c>
      <c r="V30" s="137">
        <v>25</v>
      </c>
      <c r="W30" s="24"/>
      <c r="X30" s="26">
        <v>25</v>
      </c>
      <c r="Y30" s="134">
        <v>310</v>
      </c>
      <c r="Z30" s="27">
        <v>82.1</v>
      </c>
      <c r="AA30" s="115"/>
      <c r="AB30" s="28">
        <v>44.3</v>
      </c>
      <c r="AC30" s="115">
        <v>7.9</v>
      </c>
      <c r="AD30" s="29">
        <v>16.399999999999999</v>
      </c>
      <c r="AE30" s="28">
        <v>3.6</v>
      </c>
      <c r="AF30" s="28">
        <v>2.5</v>
      </c>
      <c r="AG30" s="28">
        <v>2.1</v>
      </c>
      <c r="AH30" s="30">
        <v>1.6</v>
      </c>
      <c r="AI30" s="30">
        <v>150</v>
      </c>
      <c r="AK30" s="57" t="s">
        <v>67</v>
      </c>
      <c r="AL30" s="57" t="s">
        <v>79</v>
      </c>
      <c r="AM30" s="57" t="s">
        <v>80</v>
      </c>
      <c r="AO30" s="57" t="s">
        <v>55</v>
      </c>
      <c r="AP30" s="57" t="s">
        <v>72</v>
      </c>
      <c r="AQ30" s="57" t="s">
        <v>108</v>
      </c>
      <c r="AR30" s="57" t="s">
        <v>74</v>
      </c>
      <c r="AT30" s="57" t="s">
        <v>129</v>
      </c>
      <c r="AU30" s="57" t="s">
        <v>122</v>
      </c>
      <c r="AV30" s="57" t="s">
        <v>106</v>
      </c>
      <c r="AW30" s="57" t="s">
        <v>75</v>
      </c>
      <c r="AX30" s="57" t="s">
        <v>76</v>
      </c>
      <c r="AY30" s="57" t="s">
        <v>77</v>
      </c>
      <c r="AZ30" s="57" t="s">
        <v>135</v>
      </c>
    </row>
    <row r="31" spans="2:52" ht="14.25" thickBot="1">
      <c r="B31" s="31">
        <v>25</v>
      </c>
      <c r="C31" s="238"/>
      <c r="D31" s="41" t="s">
        <v>201</v>
      </c>
      <c r="E31" s="64" t="s">
        <v>151</v>
      </c>
      <c r="F31" s="52" t="s">
        <v>33</v>
      </c>
      <c r="G31" s="61" t="s">
        <v>44</v>
      </c>
      <c r="H31" s="72" t="s">
        <v>48</v>
      </c>
      <c r="I31" s="184" t="s">
        <v>141</v>
      </c>
      <c r="J31" s="61"/>
      <c r="K31" s="40" t="s">
        <v>34</v>
      </c>
      <c r="L31" s="40">
        <v>1113</v>
      </c>
      <c r="M31" s="110" t="s">
        <v>206</v>
      </c>
      <c r="N31" s="31">
        <f t="shared" si="5"/>
        <v>475</v>
      </c>
      <c r="O31" s="151">
        <v>190</v>
      </c>
      <c r="P31" s="33">
        <f t="shared" si="6"/>
        <v>285</v>
      </c>
      <c r="Q31" s="143">
        <v>5</v>
      </c>
      <c r="R31" s="90">
        <v>0</v>
      </c>
      <c r="S31" s="33">
        <v>5</v>
      </c>
      <c r="T31" s="147">
        <f t="shared" si="7"/>
        <v>100</v>
      </c>
      <c r="U31" s="31">
        <v>85</v>
      </c>
      <c r="V31" s="138">
        <v>25</v>
      </c>
      <c r="W31" s="31"/>
      <c r="X31" s="33">
        <v>25</v>
      </c>
      <c r="Y31" s="135">
        <v>300</v>
      </c>
      <c r="Z31" s="34">
        <v>74.599999999999994</v>
      </c>
      <c r="AA31" s="116"/>
      <c r="AB31" s="35">
        <v>40.200000000000003</v>
      </c>
      <c r="AC31" s="116">
        <v>7.1</v>
      </c>
      <c r="AD31" s="36">
        <v>14.9</v>
      </c>
      <c r="AE31" s="35">
        <v>3.3</v>
      </c>
      <c r="AF31" s="35">
        <v>2.2999999999999998</v>
      </c>
      <c r="AG31" s="35">
        <v>1.9</v>
      </c>
      <c r="AH31" s="37">
        <v>1.4</v>
      </c>
      <c r="AI31" s="37">
        <v>150</v>
      </c>
      <c r="AK31" s="57" t="s">
        <v>67</v>
      </c>
      <c r="AL31" s="57" t="s">
        <v>79</v>
      </c>
      <c r="AM31" s="57" t="s">
        <v>80</v>
      </c>
      <c r="AO31" s="57" t="s">
        <v>55</v>
      </c>
      <c r="AP31" s="57" t="s">
        <v>72</v>
      </c>
      <c r="AQ31" s="57" t="s">
        <v>108</v>
      </c>
      <c r="AR31" s="57" t="s">
        <v>74</v>
      </c>
      <c r="AT31" s="57" t="s">
        <v>129</v>
      </c>
      <c r="AU31" s="57" t="s">
        <v>122</v>
      </c>
      <c r="AV31" s="57" t="s">
        <v>106</v>
      </c>
      <c r="AW31" s="57" t="s">
        <v>75</v>
      </c>
      <c r="AX31" s="57" t="s">
        <v>76</v>
      </c>
      <c r="AY31" s="57" t="s">
        <v>77</v>
      </c>
      <c r="AZ31" s="57" t="s">
        <v>135</v>
      </c>
    </row>
    <row r="32" spans="2:52">
      <c r="B32" s="16">
        <v>26</v>
      </c>
      <c r="C32" s="278" t="s">
        <v>149</v>
      </c>
      <c r="D32" s="186" t="s">
        <v>210</v>
      </c>
      <c r="E32" s="65" t="s">
        <v>153</v>
      </c>
      <c r="F32" s="50" t="s">
        <v>36</v>
      </c>
      <c r="G32" s="59" t="s">
        <v>44</v>
      </c>
      <c r="H32" s="70" t="s">
        <v>46</v>
      </c>
      <c r="I32" s="183" t="s">
        <v>141</v>
      </c>
      <c r="J32" s="181" t="s">
        <v>142</v>
      </c>
      <c r="K32" s="38" t="s">
        <v>34</v>
      </c>
      <c r="L32" s="38">
        <v>1111</v>
      </c>
      <c r="M32" s="108" t="s">
        <v>156</v>
      </c>
      <c r="N32" s="16">
        <f t="shared" si="0"/>
        <v>495</v>
      </c>
      <c r="O32" s="149">
        <v>190</v>
      </c>
      <c r="P32" s="18">
        <f t="shared" si="1"/>
        <v>305</v>
      </c>
      <c r="Q32" s="141">
        <v>20</v>
      </c>
      <c r="R32" s="88">
        <v>20</v>
      </c>
      <c r="S32" s="18">
        <v>5.5</v>
      </c>
      <c r="T32" s="145">
        <f t="shared" si="2"/>
        <v>105</v>
      </c>
      <c r="U32" s="16">
        <v>65</v>
      </c>
      <c r="V32" s="139">
        <v>40</v>
      </c>
      <c r="W32" s="16">
        <v>20</v>
      </c>
      <c r="X32" s="18">
        <v>30</v>
      </c>
      <c r="Y32" s="133">
        <v>305</v>
      </c>
      <c r="Z32" s="19">
        <v>78.400000000000006</v>
      </c>
      <c r="AA32" s="117"/>
      <c r="AB32" s="20">
        <v>42.2</v>
      </c>
      <c r="AC32" s="117">
        <v>7.5</v>
      </c>
      <c r="AD32" s="22">
        <v>15.7</v>
      </c>
      <c r="AE32" s="20">
        <v>3.5</v>
      </c>
      <c r="AF32" s="20">
        <v>2.4</v>
      </c>
      <c r="AG32" s="20">
        <v>2</v>
      </c>
      <c r="AH32" s="23">
        <v>1.5</v>
      </c>
      <c r="AI32" s="23">
        <v>150</v>
      </c>
      <c r="AK32" s="57" t="s">
        <v>78</v>
      </c>
      <c r="AL32" s="57" t="s">
        <v>79</v>
      </c>
      <c r="AM32" s="57" t="s">
        <v>80</v>
      </c>
      <c r="AN32" s="57" t="s">
        <v>52</v>
      </c>
      <c r="AO32" s="57" t="s">
        <v>55</v>
      </c>
      <c r="AP32" s="57" t="s">
        <v>72</v>
      </c>
      <c r="AQ32" s="57" t="s">
        <v>108</v>
      </c>
      <c r="AR32" s="57" t="s">
        <v>74</v>
      </c>
      <c r="AT32" s="57" t="s">
        <v>129</v>
      </c>
      <c r="AU32" s="57" t="s">
        <v>122</v>
      </c>
      <c r="AV32" s="57" t="s">
        <v>106</v>
      </c>
      <c r="AW32" s="57" t="s">
        <v>75</v>
      </c>
      <c r="AX32" s="57" t="s">
        <v>76</v>
      </c>
      <c r="AY32" s="57" t="s">
        <v>77</v>
      </c>
      <c r="AZ32" s="57" t="s">
        <v>135</v>
      </c>
    </row>
    <row r="33" spans="2:52">
      <c r="B33" s="24">
        <v>27</v>
      </c>
      <c r="C33" s="237"/>
      <c r="D33" s="39" t="s">
        <v>211</v>
      </c>
      <c r="E33" s="63" t="s">
        <v>153</v>
      </c>
      <c r="F33" s="51" t="s">
        <v>36</v>
      </c>
      <c r="G33" s="60" t="s">
        <v>44</v>
      </c>
      <c r="H33" s="71" t="s">
        <v>47</v>
      </c>
      <c r="I33" s="60" t="s">
        <v>141</v>
      </c>
      <c r="J33" s="60" t="s">
        <v>142</v>
      </c>
      <c r="K33" s="39" t="s">
        <v>34</v>
      </c>
      <c r="L33" s="39">
        <v>1111</v>
      </c>
      <c r="M33" s="109" t="s">
        <v>156</v>
      </c>
      <c r="N33" s="24">
        <f t="shared" si="0"/>
        <v>485</v>
      </c>
      <c r="O33" s="150">
        <v>190</v>
      </c>
      <c r="P33" s="26">
        <f t="shared" si="1"/>
        <v>295</v>
      </c>
      <c r="Q33" s="142">
        <v>20</v>
      </c>
      <c r="R33" s="89">
        <v>20</v>
      </c>
      <c r="S33" s="26">
        <v>5.5</v>
      </c>
      <c r="T33" s="146">
        <f t="shared" si="2"/>
        <v>95</v>
      </c>
      <c r="U33" s="24">
        <v>75</v>
      </c>
      <c r="V33" s="137">
        <v>40</v>
      </c>
      <c r="W33" s="24">
        <v>20</v>
      </c>
      <c r="X33" s="26">
        <v>30</v>
      </c>
      <c r="Y33" s="134">
        <v>295</v>
      </c>
      <c r="Z33" s="27">
        <v>70.900000000000006</v>
      </c>
      <c r="AA33" s="115"/>
      <c r="AB33" s="28">
        <v>38.200000000000003</v>
      </c>
      <c r="AC33" s="115">
        <v>6.8</v>
      </c>
      <c r="AD33" s="29">
        <v>14.2</v>
      </c>
      <c r="AE33" s="28">
        <v>3.2</v>
      </c>
      <c r="AF33" s="28">
        <v>2.2000000000000002</v>
      </c>
      <c r="AG33" s="28">
        <v>1.8</v>
      </c>
      <c r="AH33" s="30">
        <v>1.4</v>
      </c>
      <c r="AI33" s="30">
        <v>150</v>
      </c>
      <c r="AK33" s="57" t="s">
        <v>78</v>
      </c>
      <c r="AL33" s="57" t="s">
        <v>79</v>
      </c>
      <c r="AM33" s="57" t="s">
        <v>80</v>
      </c>
      <c r="AN33" s="57" t="s">
        <v>52</v>
      </c>
      <c r="AO33" s="57" t="s">
        <v>55</v>
      </c>
      <c r="AP33" s="57" t="s">
        <v>72</v>
      </c>
      <c r="AQ33" s="57" t="s">
        <v>108</v>
      </c>
      <c r="AR33" s="57" t="s">
        <v>74</v>
      </c>
      <c r="AT33" s="57" t="s">
        <v>129</v>
      </c>
      <c r="AU33" s="57" t="s">
        <v>122</v>
      </c>
      <c r="AV33" s="57" t="s">
        <v>106</v>
      </c>
      <c r="AW33" s="57" t="s">
        <v>75</v>
      </c>
      <c r="AX33" s="57" t="s">
        <v>76</v>
      </c>
      <c r="AY33" s="57" t="s">
        <v>77</v>
      </c>
      <c r="AZ33" s="57" t="s">
        <v>135</v>
      </c>
    </row>
    <row r="34" spans="2:52" ht="14.25" thickBot="1">
      <c r="B34" s="31">
        <v>28</v>
      </c>
      <c r="C34" s="238"/>
      <c r="D34" s="41" t="s">
        <v>212</v>
      </c>
      <c r="E34" s="64" t="s">
        <v>153</v>
      </c>
      <c r="F34" s="52" t="s">
        <v>36</v>
      </c>
      <c r="G34" s="61" t="s">
        <v>44</v>
      </c>
      <c r="H34" s="72" t="s">
        <v>48</v>
      </c>
      <c r="I34" s="184" t="s">
        <v>141</v>
      </c>
      <c r="J34" s="182" t="s">
        <v>142</v>
      </c>
      <c r="K34" s="40" t="s">
        <v>34</v>
      </c>
      <c r="L34" s="40">
        <v>1111</v>
      </c>
      <c r="M34" s="110" t="s">
        <v>156</v>
      </c>
      <c r="N34" s="31">
        <f t="shared" si="0"/>
        <v>475</v>
      </c>
      <c r="O34" s="151">
        <v>190</v>
      </c>
      <c r="P34" s="33">
        <f t="shared" si="1"/>
        <v>285</v>
      </c>
      <c r="Q34" s="143">
        <v>20</v>
      </c>
      <c r="R34" s="90">
        <v>20</v>
      </c>
      <c r="S34" s="33">
        <v>5.5</v>
      </c>
      <c r="T34" s="147">
        <f t="shared" si="2"/>
        <v>85</v>
      </c>
      <c r="U34" s="31">
        <v>85</v>
      </c>
      <c r="V34" s="138">
        <v>40</v>
      </c>
      <c r="W34" s="31">
        <v>20</v>
      </c>
      <c r="X34" s="33">
        <v>30</v>
      </c>
      <c r="Y34" s="135">
        <v>285</v>
      </c>
      <c r="Z34" s="34">
        <v>63.4</v>
      </c>
      <c r="AA34" s="116"/>
      <c r="AB34" s="35">
        <v>34.200000000000003</v>
      </c>
      <c r="AC34" s="116">
        <v>6</v>
      </c>
      <c r="AD34" s="36">
        <v>12.7</v>
      </c>
      <c r="AE34" s="35">
        <v>2.8</v>
      </c>
      <c r="AF34" s="35">
        <v>2</v>
      </c>
      <c r="AG34" s="35">
        <v>1.6</v>
      </c>
      <c r="AH34" s="37">
        <v>1.2</v>
      </c>
      <c r="AI34" s="37">
        <v>150</v>
      </c>
      <c r="AK34" s="57" t="s">
        <v>78</v>
      </c>
      <c r="AL34" s="57" t="s">
        <v>79</v>
      </c>
      <c r="AM34" s="57" t="s">
        <v>80</v>
      </c>
      <c r="AN34" s="57" t="s">
        <v>52</v>
      </c>
      <c r="AO34" s="57" t="s">
        <v>55</v>
      </c>
      <c r="AP34" s="57" t="s">
        <v>72</v>
      </c>
      <c r="AQ34" s="57" t="s">
        <v>108</v>
      </c>
      <c r="AR34" s="57" t="s">
        <v>74</v>
      </c>
      <c r="AT34" s="57" t="s">
        <v>129</v>
      </c>
      <c r="AU34" s="57" t="s">
        <v>122</v>
      </c>
      <c r="AV34" s="57" t="s">
        <v>106</v>
      </c>
      <c r="AW34" s="57" t="s">
        <v>75</v>
      </c>
      <c r="AX34" s="57" t="s">
        <v>76</v>
      </c>
      <c r="AY34" s="57" t="s">
        <v>77</v>
      </c>
      <c r="AZ34" s="57" t="s">
        <v>135</v>
      </c>
    </row>
    <row r="35" spans="2:52">
      <c r="B35" s="16">
        <v>29</v>
      </c>
      <c r="C35" s="278" t="s">
        <v>213</v>
      </c>
      <c r="D35" s="186" t="s">
        <v>202</v>
      </c>
      <c r="E35" s="65" t="s">
        <v>153</v>
      </c>
      <c r="F35" s="50" t="s">
        <v>36</v>
      </c>
      <c r="G35" s="59" t="s">
        <v>44</v>
      </c>
      <c r="H35" s="70" t="s">
        <v>46</v>
      </c>
      <c r="I35" s="183" t="s">
        <v>141</v>
      </c>
      <c r="J35" s="181" t="s">
        <v>142</v>
      </c>
      <c r="K35" s="38" t="s">
        <v>34</v>
      </c>
      <c r="L35" s="38">
        <v>1114</v>
      </c>
      <c r="M35" s="108" t="s">
        <v>206</v>
      </c>
      <c r="N35" s="16">
        <f t="shared" ref="N35:N37" si="8">SUM(V35,Y35,AI35)</f>
        <v>495</v>
      </c>
      <c r="O35" s="149">
        <v>190</v>
      </c>
      <c r="P35" s="18">
        <f t="shared" ref="P35:P37" si="9">N35-O35</f>
        <v>305</v>
      </c>
      <c r="Q35" s="141">
        <v>20</v>
      </c>
      <c r="R35" s="88">
        <v>20</v>
      </c>
      <c r="S35" s="18">
        <v>5.5</v>
      </c>
      <c r="T35" s="145">
        <f t="shared" ref="T35:T37" si="10">O35-U35-Q35</f>
        <v>105</v>
      </c>
      <c r="U35" s="16">
        <v>65</v>
      </c>
      <c r="V35" s="139">
        <v>40</v>
      </c>
      <c r="W35" s="16">
        <v>20</v>
      </c>
      <c r="X35" s="18">
        <v>30</v>
      </c>
      <c r="Y35" s="133">
        <v>305</v>
      </c>
      <c r="Z35" s="19">
        <v>78.400000000000006</v>
      </c>
      <c r="AA35" s="117"/>
      <c r="AB35" s="20">
        <v>42.2</v>
      </c>
      <c r="AC35" s="117">
        <v>7.5</v>
      </c>
      <c r="AD35" s="22">
        <v>15.7</v>
      </c>
      <c r="AE35" s="20">
        <v>3.5</v>
      </c>
      <c r="AF35" s="20">
        <v>2.4</v>
      </c>
      <c r="AG35" s="20">
        <v>2</v>
      </c>
      <c r="AH35" s="23">
        <v>1.5</v>
      </c>
      <c r="AI35" s="23">
        <v>150</v>
      </c>
      <c r="AK35" s="57" t="s">
        <v>78</v>
      </c>
      <c r="AL35" s="57" t="s">
        <v>79</v>
      </c>
      <c r="AM35" s="57" t="s">
        <v>80</v>
      </c>
      <c r="AN35" s="57" t="s">
        <v>52</v>
      </c>
      <c r="AO35" s="57" t="s">
        <v>55</v>
      </c>
      <c r="AP35" s="57" t="s">
        <v>72</v>
      </c>
      <c r="AQ35" s="57" t="s">
        <v>108</v>
      </c>
      <c r="AR35" s="57" t="s">
        <v>74</v>
      </c>
      <c r="AT35" s="57" t="s">
        <v>129</v>
      </c>
      <c r="AU35" s="57" t="s">
        <v>122</v>
      </c>
      <c r="AV35" s="57" t="s">
        <v>106</v>
      </c>
      <c r="AW35" s="57" t="s">
        <v>75</v>
      </c>
      <c r="AX35" s="57" t="s">
        <v>76</v>
      </c>
      <c r="AY35" s="57" t="s">
        <v>77</v>
      </c>
      <c r="AZ35" s="57" t="s">
        <v>135</v>
      </c>
    </row>
    <row r="36" spans="2:52">
      <c r="B36" s="24">
        <v>30</v>
      </c>
      <c r="C36" s="237"/>
      <c r="D36" s="39" t="s">
        <v>203</v>
      </c>
      <c r="E36" s="63" t="s">
        <v>153</v>
      </c>
      <c r="F36" s="51" t="s">
        <v>36</v>
      </c>
      <c r="G36" s="60" t="s">
        <v>44</v>
      </c>
      <c r="H36" s="71" t="s">
        <v>47</v>
      </c>
      <c r="I36" s="60" t="s">
        <v>141</v>
      </c>
      <c r="J36" s="60" t="s">
        <v>142</v>
      </c>
      <c r="K36" s="39" t="s">
        <v>34</v>
      </c>
      <c r="L36" s="39">
        <v>1114</v>
      </c>
      <c r="M36" s="109" t="s">
        <v>206</v>
      </c>
      <c r="N36" s="24">
        <f t="shared" si="8"/>
        <v>485</v>
      </c>
      <c r="O36" s="150">
        <v>190</v>
      </c>
      <c r="P36" s="26">
        <f t="shared" si="9"/>
        <v>295</v>
      </c>
      <c r="Q36" s="142">
        <v>20</v>
      </c>
      <c r="R36" s="89">
        <v>20</v>
      </c>
      <c r="S36" s="26">
        <v>5.5</v>
      </c>
      <c r="T36" s="146">
        <f t="shared" si="10"/>
        <v>95</v>
      </c>
      <c r="U36" s="24">
        <v>75</v>
      </c>
      <c r="V36" s="137">
        <v>40</v>
      </c>
      <c r="W36" s="24">
        <v>20</v>
      </c>
      <c r="X36" s="26">
        <v>30</v>
      </c>
      <c r="Y36" s="134">
        <v>295</v>
      </c>
      <c r="Z36" s="27">
        <v>70.900000000000006</v>
      </c>
      <c r="AA36" s="115"/>
      <c r="AB36" s="28">
        <v>38.200000000000003</v>
      </c>
      <c r="AC36" s="115">
        <v>6.8</v>
      </c>
      <c r="AD36" s="29">
        <v>14.2</v>
      </c>
      <c r="AE36" s="28">
        <v>3.2</v>
      </c>
      <c r="AF36" s="28">
        <v>2.2000000000000002</v>
      </c>
      <c r="AG36" s="28">
        <v>1.8</v>
      </c>
      <c r="AH36" s="30">
        <v>1.4</v>
      </c>
      <c r="AI36" s="30">
        <v>150</v>
      </c>
      <c r="AK36" s="57" t="s">
        <v>78</v>
      </c>
      <c r="AL36" s="57" t="s">
        <v>79</v>
      </c>
      <c r="AM36" s="57" t="s">
        <v>80</v>
      </c>
      <c r="AN36" s="57" t="s">
        <v>52</v>
      </c>
      <c r="AO36" s="57" t="s">
        <v>55</v>
      </c>
      <c r="AP36" s="57" t="s">
        <v>72</v>
      </c>
      <c r="AQ36" s="57" t="s">
        <v>108</v>
      </c>
      <c r="AR36" s="57" t="s">
        <v>74</v>
      </c>
      <c r="AT36" s="57" t="s">
        <v>129</v>
      </c>
      <c r="AU36" s="57" t="s">
        <v>122</v>
      </c>
      <c r="AV36" s="57" t="s">
        <v>106</v>
      </c>
      <c r="AW36" s="57" t="s">
        <v>75</v>
      </c>
      <c r="AX36" s="57" t="s">
        <v>76</v>
      </c>
      <c r="AY36" s="57" t="s">
        <v>77</v>
      </c>
      <c r="AZ36" s="57" t="s">
        <v>135</v>
      </c>
    </row>
    <row r="37" spans="2:52" ht="14.25" thickBot="1">
      <c r="B37" s="31">
        <v>31</v>
      </c>
      <c r="C37" s="238"/>
      <c r="D37" s="41" t="s">
        <v>204</v>
      </c>
      <c r="E37" s="63" t="s">
        <v>153</v>
      </c>
      <c r="F37" s="52" t="s">
        <v>36</v>
      </c>
      <c r="G37" s="61" t="s">
        <v>44</v>
      </c>
      <c r="H37" s="72" t="s">
        <v>48</v>
      </c>
      <c r="I37" s="184" t="s">
        <v>141</v>
      </c>
      <c r="J37" s="182" t="s">
        <v>142</v>
      </c>
      <c r="K37" s="40" t="s">
        <v>34</v>
      </c>
      <c r="L37" s="40">
        <v>1114</v>
      </c>
      <c r="M37" s="110" t="s">
        <v>206</v>
      </c>
      <c r="N37" s="31">
        <f t="shared" si="8"/>
        <v>475</v>
      </c>
      <c r="O37" s="151">
        <v>190</v>
      </c>
      <c r="P37" s="33">
        <f t="shared" si="9"/>
        <v>285</v>
      </c>
      <c r="Q37" s="143">
        <v>20</v>
      </c>
      <c r="R37" s="90">
        <v>20</v>
      </c>
      <c r="S37" s="33">
        <v>5.5</v>
      </c>
      <c r="T37" s="147">
        <f t="shared" si="10"/>
        <v>85</v>
      </c>
      <c r="U37" s="31">
        <v>85</v>
      </c>
      <c r="V37" s="138">
        <v>40</v>
      </c>
      <c r="W37" s="31">
        <v>20</v>
      </c>
      <c r="X37" s="33">
        <v>30</v>
      </c>
      <c r="Y37" s="135">
        <v>285</v>
      </c>
      <c r="Z37" s="34">
        <v>63.4</v>
      </c>
      <c r="AA37" s="116"/>
      <c r="AB37" s="35">
        <v>34.200000000000003</v>
      </c>
      <c r="AC37" s="116">
        <v>6</v>
      </c>
      <c r="AD37" s="36">
        <v>12.7</v>
      </c>
      <c r="AE37" s="35">
        <v>2.8</v>
      </c>
      <c r="AF37" s="35">
        <v>2</v>
      </c>
      <c r="AG37" s="35">
        <v>1.6</v>
      </c>
      <c r="AH37" s="37">
        <v>1.2</v>
      </c>
      <c r="AI37" s="37">
        <v>150</v>
      </c>
      <c r="AK37" s="57" t="s">
        <v>78</v>
      </c>
      <c r="AL37" s="57" t="s">
        <v>79</v>
      </c>
      <c r="AM37" s="57" t="s">
        <v>80</v>
      </c>
      <c r="AN37" s="57" t="s">
        <v>52</v>
      </c>
      <c r="AO37" s="57" t="s">
        <v>55</v>
      </c>
      <c r="AP37" s="57" t="s">
        <v>72</v>
      </c>
      <c r="AQ37" s="57" t="s">
        <v>108</v>
      </c>
      <c r="AR37" s="57" t="s">
        <v>74</v>
      </c>
      <c r="AT37" s="57" t="s">
        <v>129</v>
      </c>
      <c r="AU37" s="57" t="s">
        <v>122</v>
      </c>
      <c r="AV37" s="57" t="s">
        <v>106</v>
      </c>
      <c r="AW37" s="57" t="s">
        <v>75</v>
      </c>
      <c r="AX37" s="57" t="s">
        <v>76</v>
      </c>
      <c r="AY37" s="57" t="s">
        <v>77</v>
      </c>
      <c r="AZ37" s="57" t="s">
        <v>135</v>
      </c>
    </row>
    <row r="38" spans="2:52">
      <c r="B38" s="16">
        <v>32</v>
      </c>
      <c r="C38" s="236" t="s">
        <v>143</v>
      </c>
      <c r="D38" s="17" t="s">
        <v>158</v>
      </c>
      <c r="E38" s="181" t="s">
        <v>151</v>
      </c>
      <c r="F38" s="53" t="s">
        <v>37</v>
      </c>
      <c r="G38" s="66" t="s">
        <v>54</v>
      </c>
      <c r="H38" s="66" t="s">
        <v>46</v>
      </c>
      <c r="I38" s="66"/>
      <c r="J38" s="66"/>
      <c r="K38" s="17" t="s">
        <v>28</v>
      </c>
      <c r="L38" s="17">
        <v>1104</v>
      </c>
      <c r="M38" s="105" t="s">
        <v>155</v>
      </c>
      <c r="N38" s="16">
        <f t="shared" si="0"/>
        <v>535</v>
      </c>
      <c r="O38" s="149">
        <v>251</v>
      </c>
      <c r="P38" s="18">
        <f t="shared" si="1"/>
        <v>284</v>
      </c>
      <c r="Q38" s="141">
        <v>0</v>
      </c>
      <c r="R38" s="88">
        <v>0</v>
      </c>
      <c r="S38" s="18">
        <v>0</v>
      </c>
      <c r="T38" s="145">
        <f t="shared" si="2"/>
        <v>186</v>
      </c>
      <c r="U38" s="16">
        <v>65</v>
      </c>
      <c r="V38" s="139"/>
      <c r="W38" s="16"/>
      <c r="X38" s="18"/>
      <c r="Y38" s="133">
        <v>385</v>
      </c>
      <c r="Z38" s="19">
        <v>114.8</v>
      </c>
      <c r="AA38" s="117">
        <v>10</v>
      </c>
      <c r="AB38" s="20">
        <v>66.599999999999994</v>
      </c>
      <c r="AC38" s="117">
        <v>10</v>
      </c>
      <c r="AD38" s="22">
        <v>11.5</v>
      </c>
      <c r="AE38" s="20">
        <v>6</v>
      </c>
      <c r="AF38" s="20">
        <v>4.5999999999999996</v>
      </c>
      <c r="AG38" s="20">
        <v>4</v>
      </c>
      <c r="AH38" s="23">
        <v>3</v>
      </c>
      <c r="AI38" s="23">
        <v>150</v>
      </c>
      <c r="AK38" s="57" t="s">
        <v>67</v>
      </c>
      <c r="AM38" s="57" t="s">
        <v>68</v>
      </c>
      <c r="AR38" s="57" t="s">
        <v>127</v>
      </c>
      <c r="AS38" s="57" t="s">
        <v>123</v>
      </c>
      <c r="AT38" s="57" t="s">
        <v>129</v>
      </c>
      <c r="AU38" s="57" t="s">
        <v>122</v>
      </c>
      <c r="AV38" s="57" t="s">
        <v>107</v>
      </c>
      <c r="AW38" s="57" t="s">
        <v>75</v>
      </c>
      <c r="AX38" s="57" t="s">
        <v>76</v>
      </c>
      <c r="AY38" s="57" t="s">
        <v>77</v>
      </c>
      <c r="AZ38" s="57" t="s">
        <v>135</v>
      </c>
    </row>
    <row r="39" spans="2:52">
      <c r="B39" s="24">
        <v>33</v>
      </c>
      <c r="C39" s="237"/>
      <c r="D39" s="25" t="s">
        <v>171</v>
      </c>
      <c r="E39" s="60" t="s">
        <v>151</v>
      </c>
      <c r="F39" s="54" t="s">
        <v>37</v>
      </c>
      <c r="G39" s="67" t="s">
        <v>53</v>
      </c>
      <c r="H39" s="67" t="s">
        <v>46</v>
      </c>
      <c r="I39" s="67" t="s">
        <v>120</v>
      </c>
      <c r="J39" s="67"/>
      <c r="K39" s="25" t="s">
        <v>28</v>
      </c>
      <c r="L39" s="25">
        <v>1104</v>
      </c>
      <c r="M39" s="106" t="s">
        <v>155</v>
      </c>
      <c r="N39" s="24">
        <f t="shared" si="0"/>
        <v>555</v>
      </c>
      <c r="O39" s="150">
        <v>251</v>
      </c>
      <c r="P39" s="26">
        <f t="shared" si="1"/>
        <v>304</v>
      </c>
      <c r="Q39" s="142">
        <v>10</v>
      </c>
      <c r="R39" s="89">
        <v>0</v>
      </c>
      <c r="S39" s="26">
        <v>10</v>
      </c>
      <c r="T39" s="146">
        <f t="shared" si="2"/>
        <v>176</v>
      </c>
      <c r="U39" s="24">
        <v>65</v>
      </c>
      <c r="V39" s="137">
        <v>30</v>
      </c>
      <c r="W39" s="24"/>
      <c r="X39" s="26">
        <v>30</v>
      </c>
      <c r="Y39" s="134">
        <v>375</v>
      </c>
      <c r="Z39" s="27">
        <v>108.6</v>
      </c>
      <c r="AA39" s="115">
        <v>9.4</v>
      </c>
      <c r="AB39" s="28">
        <v>63</v>
      </c>
      <c r="AC39" s="115">
        <v>9.4</v>
      </c>
      <c r="AD39" s="29">
        <v>10.9</v>
      </c>
      <c r="AE39" s="28">
        <v>5.7</v>
      </c>
      <c r="AF39" s="28">
        <v>4.3</v>
      </c>
      <c r="AG39" s="28">
        <v>3.8</v>
      </c>
      <c r="AH39" s="30">
        <v>2.9</v>
      </c>
      <c r="AI39" s="30">
        <v>150</v>
      </c>
      <c r="AK39" s="57" t="s">
        <v>67</v>
      </c>
      <c r="AM39" s="57" t="s">
        <v>79</v>
      </c>
      <c r="AO39" s="57" t="s">
        <v>55</v>
      </c>
      <c r="AQ39" s="57" t="s">
        <v>108</v>
      </c>
      <c r="AR39" s="57" t="s">
        <v>127</v>
      </c>
      <c r="AS39" s="57" t="s">
        <v>123</v>
      </c>
      <c r="AT39" s="57" t="s">
        <v>129</v>
      </c>
      <c r="AU39" s="57" t="s">
        <v>122</v>
      </c>
      <c r="AV39" s="57" t="s">
        <v>107</v>
      </c>
      <c r="AW39" s="57" t="s">
        <v>75</v>
      </c>
      <c r="AX39" s="57" t="s">
        <v>76</v>
      </c>
      <c r="AY39" s="57" t="s">
        <v>77</v>
      </c>
      <c r="AZ39" s="57" t="s">
        <v>135</v>
      </c>
    </row>
    <row r="40" spans="2:52">
      <c r="B40" s="24">
        <v>34</v>
      </c>
      <c r="C40" s="237"/>
      <c r="D40" s="25" t="s">
        <v>172</v>
      </c>
      <c r="E40" s="60" t="s">
        <v>151</v>
      </c>
      <c r="F40" s="54" t="s">
        <v>37</v>
      </c>
      <c r="G40" s="67" t="s">
        <v>53</v>
      </c>
      <c r="H40" s="67" t="s">
        <v>47</v>
      </c>
      <c r="I40" s="67"/>
      <c r="J40" s="67"/>
      <c r="K40" s="25" t="s">
        <v>28</v>
      </c>
      <c r="L40" s="25">
        <v>1104</v>
      </c>
      <c r="M40" s="106" t="s">
        <v>155</v>
      </c>
      <c r="N40" s="24">
        <f t="shared" si="0"/>
        <v>525</v>
      </c>
      <c r="O40" s="150">
        <v>251</v>
      </c>
      <c r="P40" s="26">
        <f t="shared" si="1"/>
        <v>274</v>
      </c>
      <c r="Q40" s="142">
        <v>0</v>
      </c>
      <c r="R40" s="89">
        <v>0</v>
      </c>
      <c r="S40" s="26">
        <v>0</v>
      </c>
      <c r="T40" s="146">
        <f t="shared" si="2"/>
        <v>176</v>
      </c>
      <c r="U40" s="24">
        <v>75</v>
      </c>
      <c r="V40" s="137"/>
      <c r="W40" s="24"/>
      <c r="X40" s="26"/>
      <c r="Y40" s="134">
        <v>375</v>
      </c>
      <c r="Z40" s="27">
        <v>108.6</v>
      </c>
      <c r="AA40" s="115">
        <v>9.4</v>
      </c>
      <c r="AB40" s="28">
        <v>63</v>
      </c>
      <c r="AC40" s="115">
        <v>9.4</v>
      </c>
      <c r="AD40" s="29">
        <v>10.9</v>
      </c>
      <c r="AE40" s="28">
        <v>5.7</v>
      </c>
      <c r="AF40" s="28">
        <v>4.3</v>
      </c>
      <c r="AG40" s="28">
        <v>3.8</v>
      </c>
      <c r="AH40" s="30">
        <v>2.9</v>
      </c>
      <c r="AI40" s="30">
        <v>150</v>
      </c>
      <c r="AK40" s="57" t="s">
        <v>67</v>
      </c>
      <c r="AM40" s="57" t="s">
        <v>68</v>
      </c>
      <c r="AR40" s="57" t="s">
        <v>127</v>
      </c>
      <c r="AS40" s="57" t="s">
        <v>123</v>
      </c>
      <c r="AT40" s="57" t="s">
        <v>129</v>
      </c>
      <c r="AU40" s="57" t="s">
        <v>122</v>
      </c>
      <c r="AV40" s="57" t="s">
        <v>107</v>
      </c>
      <c r="AW40" s="57" t="s">
        <v>75</v>
      </c>
      <c r="AX40" s="57" t="s">
        <v>76</v>
      </c>
      <c r="AY40" s="57" t="s">
        <v>77</v>
      </c>
      <c r="AZ40" s="57" t="s">
        <v>135</v>
      </c>
    </row>
    <row r="41" spans="2:52">
      <c r="B41" s="24">
        <v>35</v>
      </c>
      <c r="C41" s="237"/>
      <c r="D41" s="25" t="s">
        <v>173</v>
      </c>
      <c r="E41" s="60" t="s">
        <v>151</v>
      </c>
      <c r="F41" s="54" t="s">
        <v>37</v>
      </c>
      <c r="G41" s="67" t="s">
        <v>53</v>
      </c>
      <c r="H41" s="67" t="s">
        <v>47</v>
      </c>
      <c r="I41" s="67" t="s">
        <v>120</v>
      </c>
      <c r="J41" s="67"/>
      <c r="K41" s="25" t="s">
        <v>28</v>
      </c>
      <c r="L41" s="25">
        <v>1104</v>
      </c>
      <c r="M41" s="106" t="s">
        <v>155</v>
      </c>
      <c r="N41" s="24">
        <f t="shared" si="0"/>
        <v>545</v>
      </c>
      <c r="O41" s="150">
        <v>251</v>
      </c>
      <c r="P41" s="26">
        <f t="shared" si="1"/>
        <v>294</v>
      </c>
      <c r="Q41" s="142">
        <v>10</v>
      </c>
      <c r="R41" s="89">
        <v>0</v>
      </c>
      <c r="S41" s="26">
        <v>10</v>
      </c>
      <c r="T41" s="146">
        <f t="shared" si="2"/>
        <v>166</v>
      </c>
      <c r="U41" s="24">
        <v>75</v>
      </c>
      <c r="V41" s="137">
        <v>30</v>
      </c>
      <c r="W41" s="24"/>
      <c r="X41" s="26">
        <v>30</v>
      </c>
      <c r="Y41" s="134">
        <v>365</v>
      </c>
      <c r="Z41" s="27">
        <v>102.5</v>
      </c>
      <c r="AA41" s="115">
        <v>8.9</v>
      </c>
      <c r="AB41" s="28">
        <v>59.4</v>
      </c>
      <c r="AC41" s="115">
        <v>8.9</v>
      </c>
      <c r="AD41" s="29">
        <v>10.199999999999999</v>
      </c>
      <c r="AE41" s="28">
        <v>5.4</v>
      </c>
      <c r="AF41" s="28">
        <v>4.0999999999999996</v>
      </c>
      <c r="AG41" s="28">
        <v>3.6</v>
      </c>
      <c r="AH41" s="30">
        <v>2.7</v>
      </c>
      <c r="AI41" s="30">
        <v>150</v>
      </c>
      <c r="AK41" s="57" t="s">
        <v>67</v>
      </c>
      <c r="AM41" s="57" t="s">
        <v>79</v>
      </c>
      <c r="AO41" s="57" t="s">
        <v>55</v>
      </c>
      <c r="AQ41" s="57" t="s">
        <v>108</v>
      </c>
      <c r="AR41" s="57" t="s">
        <v>127</v>
      </c>
      <c r="AS41" s="57" t="s">
        <v>123</v>
      </c>
      <c r="AT41" s="57" t="s">
        <v>129</v>
      </c>
      <c r="AU41" s="57" t="s">
        <v>122</v>
      </c>
      <c r="AV41" s="57" t="s">
        <v>107</v>
      </c>
      <c r="AW41" s="57" t="s">
        <v>75</v>
      </c>
      <c r="AX41" s="57" t="s">
        <v>76</v>
      </c>
      <c r="AY41" s="57" t="s">
        <v>77</v>
      </c>
      <c r="AZ41" s="57" t="s">
        <v>135</v>
      </c>
    </row>
    <row r="42" spans="2:52">
      <c r="B42" s="24">
        <v>36</v>
      </c>
      <c r="C42" s="237"/>
      <c r="D42" s="25" t="s">
        <v>174</v>
      </c>
      <c r="E42" s="60" t="s">
        <v>151</v>
      </c>
      <c r="F42" s="54" t="s">
        <v>37</v>
      </c>
      <c r="G42" s="67" t="s">
        <v>53</v>
      </c>
      <c r="H42" s="67" t="s">
        <v>48</v>
      </c>
      <c r="I42" s="67"/>
      <c r="J42" s="67"/>
      <c r="K42" s="25" t="s">
        <v>28</v>
      </c>
      <c r="L42" s="25">
        <v>1104</v>
      </c>
      <c r="M42" s="106" t="s">
        <v>155</v>
      </c>
      <c r="N42" s="24">
        <f t="shared" si="0"/>
        <v>515</v>
      </c>
      <c r="O42" s="150">
        <v>251</v>
      </c>
      <c r="P42" s="26">
        <f t="shared" si="1"/>
        <v>264</v>
      </c>
      <c r="Q42" s="142">
        <v>0</v>
      </c>
      <c r="R42" s="89">
        <v>0</v>
      </c>
      <c r="S42" s="26">
        <v>0</v>
      </c>
      <c r="T42" s="146">
        <f t="shared" si="2"/>
        <v>166</v>
      </c>
      <c r="U42" s="24">
        <v>85</v>
      </c>
      <c r="V42" s="137"/>
      <c r="W42" s="24"/>
      <c r="X42" s="26"/>
      <c r="Y42" s="134">
        <v>365</v>
      </c>
      <c r="Z42" s="27">
        <v>102.5</v>
      </c>
      <c r="AA42" s="115">
        <v>8.9</v>
      </c>
      <c r="AB42" s="28">
        <v>59.4</v>
      </c>
      <c r="AC42" s="115">
        <v>8.9</v>
      </c>
      <c r="AD42" s="29">
        <v>10.199999999999999</v>
      </c>
      <c r="AE42" s="28">
        <v>5.4</v>
      </c>
      <c r="AF42" s="28">
        <v>4.0999999999999996</v>
      </c>
      <c r="AG42" s="28">
        <v>3.6</v>
      </c>
      <c r="AH42" s="30">
        <v>2.7</v>
      </c>
      <c r="AI42" s="30">
        <v>150</v>
      </c>
      <c r="AK42" s="57" t="s">
        <v>67</v>
      </c>
      <c r="AM42" s="57" t="s">
        <v>68</v>
      </c>
      <c r="AR42" s="57" t="s">
        <v>127</v>
      </c>
      <c r="AS42" s="57" t="s">
        <v>123</v>
      </c>
      <c r="AT42" s="57" t="s">
        <v>129</v>
      </c>
      <c r="AU42" s="57" t="s">
        <v>122</v>
      </c>
      <c r="AV42" s="57" t="s">
        <v>107</v>
      </c>
      <c r="AW42" s="57" t="s">
        <v>75</v>
      </c>
      <c r="AX42" s="57" t="s">
        <v>76</v>
      </c>
      <c r="AY42" s="57" t="s">
        <v>77</v>
      </c>
      <c r="AZ42" s="57" t="s">
        <v>135</v>
      </c>
    </row>
    <row r="43" spans="2:52" ht="14.25" thickBot="1">
      <c r="B43" s="31">
        <v>37</v>
      </c>
      <c r="C43" s="238"/>
      <c r="D43" s="32" t="s">
        <v>175</v>
      </c>
      <c r="E43" s="182" t="s">
        <v>151</v>
      </c>
      <c r="F43" s="55" t="s">
        <v>37</v>
      </c>
      <c r="G43" s="68" t="s">
        <v>53</v>
      </c>
      <c r="H43" s="68" t="s">
        <v>48</v>
      </c>
      <c r="I43" s="68" t="s">
        <v>120</v>
      </c>
      <c r="J43" s="68"/>
      <c r="K43" s="32" t="s">
        <v>28</v>
      </c>
      <c r="L43" s="32">
        <v>1104</v>
      </c>
      <c r="M43" s="107" t="s">
        <v>155</v>
      </c>
      <c r="N43" s="31">
        <f t="shared" si="0"/>
        <v>535</v>
      </c>
      <c r="O43" s="151">
        <v>251</v>
      </c>
      <c r="P43" s="33">
        <f t="shared" si="1"/>
        <v>284</v>
      </c>
      <c r="Q43" s="143">
        <v>10</v>
      </c>
      <c r="R43" s="90">
        <v>0</v>
      </c>
      <c r="S43" s="33">
        <v>10</v>
      </c>
      <c r="T43" s="147">
        <f t="shared" si="2"/>
        <v>156</v>
      </c>
      <c r="U43" s="31">
        <v>85</v>
      </c>
      <c r="V43" s="138">
        <v>30</v>
      </c>
      <c r="W43" s="31"/>
      <c r="X43" s="33">
        <v>30</v>
      </c>
      <c r="Y43" s="135">
        <v>355</v>
      </c>
      <c r="Z43" s="34">
        <v>96.3</v>
      </c>
      <c r="AA43" s="116">
        <v>8.4</v>
      </c>
      <c r="AB43" s="35">
        <v>55.9</v>
      </c>
      <c r="AC43" s="116">
        <v>8.4</v>
      </c>
      <c r="AD43" s="36">
        <v>9.6</v>
      </c>
      <c r="AE43" s="35">
        <v>5.0999999999999996</v>
      </c>
      <c r="AF43" s="35">
        <v>3.9</v>
      </c>
      <c r="AG43" s="35">
        <v>3.4</v>
      </c>
      <c r="AH43" s="37">
        <v>2.5</v>
      </c>
      <c r="AI43" s="37">
        <v>150</v>
      </c>
      <c r="AK43" s="57" t="s">
        <v>67</v>
      </c>
      <c r="AM43" s="57" t="s">
        <v>79</v>
      </c>
      <c r="AO43" s="57" t="s">
        <v>55</v>
      </c>
      <c r="AQ43" s="57" t="s">
        <v>108</v>
      </c>
      <c r="AR43" s="57" t="s">
        <v>127</v>
      </c>
      <c r="AS43" s="57" t="s">
        <v>123</v>
      </c>
      <c r="AT43" s="57" t="s">
        <v>129</v>
      </c>
      <c r="AU43" s="57" t="s">
        <v>122</v>
      </c>
      <c r="AV43" s="57" t="s">
        <v>107</v>
      </c>
      <c r="AW43" s="57" t="s">
        <v>75</v>
      </c>
      <c r="AX43" s="57" t="s">
        <v>76</v>
      </c>
      <c r="AY43" s="57" t="s">
        <v>77</v>
      </c>
      <c r="AZ43" s="57" t="s">
        <v>135</v>
      </c>
    </row>
    <row r="44" spans="2:52">
      <c r="B44" s="16">
        <v>38</v>
      </c>
      <c r="C44" s="236" t="s">
        <v>144</v>
      </c>
      <c r="D44" s="17" t="s">
        <v>176</v>
      </c>
      <c r="E44" s="181" t="s">
        <v>151</v>
      </c>
      <c r="F44" s="53" t="s">
        <v>38</v>
      </c>
      <c r="G44" s="66" t="s">
        <v>53</v>
      </c>
      <c r="H44" s="66" t="s">
        <v>50</v>
      </c>
      <c r="I44" s="66"/>
      <c r="J44" s="66"/>
      <c r="K44" s="17" t="s">
        <v>28</v>
      </c>
      <c r="L44" s="17">
        <v>1105</v>
      </c>
      <c r="M44" s="105" t="s">
        <v>155</v>
      </c>
      <c r="N44" s="16">
        <f t="shared" si="0"/>
        <v>535</v>
      </c>
      <c r="O44" s="149">
        <v>251</v>
      </c>
      <c r="P44" s="18">
        <f t="shared" si="1"/>
        <v>284</v>
      </c>
      <c r="Q44" s="141">
        <v>0</v>
      </c>
      <c r="R44" s="88">
        <v>0</v>
      </c>
      <c r="S44" s="18">
        <v>0</v>
      </c>
      <c r="T44" s="145">
        <f t="shared" si="2"/>
        <v>151</v>
      </c>
      <c r="U44" s="16">
        <v>100</v>
      </c>
      <c r="V44" s="139"/>
      <c r="W44" s="16"/>
      <c r="X44" s="18"/>
      <c r="Y44" s="133">
        <v>385</v>
      </c>
      <c r="Z44" s="19">
        <v>93.2</v>
      </c>
      <c r="AA44" s="117">
        <v>8.1</v>
      </c>
      <c r="AB44" s="20">
        <v>54.1</v>
      </c>
      <c r="AC44" s="117">
        <v>8.1</v>
      </c>
      <c r="AD44" s="22">
        <v>9.3000000000000007</v>
      </c>
      <c r="AE44" s="20">
        <v>4.9000000000000004</v>
      </c>
      <c r="AF44" s="20">
        <v>3.7</v>
      </c>
      <c r="AG44" s="20">
        <v>3.3</v>
      </c>
      <c r="AH44" s="23">
        <v>2.5</v>
      </c>
      <c r="AI44" s="23">
        <v>150</v>
      </c>
      <c r="AK44" s="57" t="s">
        <v>67</v>
      </c>
      <c r="AM44" s="57" t="s">
        <v>68</v>
      </c>
      <c r="AR44" s="57" t="s">
        <v>127</v>
      </c>
      <c r="AS44" s="57" t="s">
        <v>123</v>
      </c>
      <c r="AT44" s="57" t="s">
        <v>129</v>
      </c>
      <c r="AU44" s="57" t="s">
        <v>122</v>
      </c>
      <c r="AV44" s="57" t="s">
        <v>107</v>
      </c>
      <c r="AW44" s="57" t="s">
        <v>75</v>
      </c>
      <c r="AX44" s="57" t="s">
        <v>76</v>
      </c>
      <c r="AY44" s="57" t="s">
        <v>77</v>
      </c>
      <c r="AZ44" s="57" t="s">
        <v>135</v>
      </c>
    </row>
    <row r="45" spans="2:52">
      <c r="B45" s="24">
        <v>39</v>
      </c>
      <c r="C45" s="237"/>
      <c r="D45" s="25" t="s">
        <v>177</v>
      </c>
      <c r="E45" s="60" t="s">
        <v>151</v>
      </c>
      <c r="F45" s="54" t="s">
        <v>38</v>
      </c>
      <c r="G45" s="67" t="s">
        <v>53</v>
      </c>
      <c r="H45" s="67" t="s">
        <v>50</v>
      </c>
      <c r="I45" s="67" t="s">
        <v>120</v>
      </c>
      <c r="J45" s="67"/>
      <c r="K45" s="25" t="s">
        <v>28</v>
      </c>
      <c r="L45" s="25">
        <v>1105</v>
      </c>
      <c r="M45" s="106" t="s">
        <v>155</v>
      </c>
      <c r="N45" s="24">
        <f t="shared" si="0"/>
        <v>555</v>
      </c>
      <c r="O45" s="150">
        <v>251</v>
      </c>
      <c r="P45" s="26">
        <f t="shared" si="1"/>
        <v>304</v>
      </c>
      <c r="Q45" s="142">
        <v>10</v>
      </c>
      <c r="R45" s="89">
        <v>0</v>
      </c>
      <c r="S45" s="26">
        <v>10</v>
      </c>
      <c r="T45" s="146">
        <f t="shared" si="2"/>
        <v>141</v>
      </c>
      <c r="U45" s="24">
        <v>100</v>
      </c>
      <c r="V45" s="137">
        <v>30</v>
      </c>
      <c r="W45" s="24"/>
      <c r="X45" s="26">
        <v>30</v>
      </c>
      <c r="Y45" s="134">
        <v>375</v>
      </c>
      <c r="Z45" s="27">
        <v>87</v>
      </c>
      <c r="AA45" s="115">
        <v>7.6</v>
      </c>
      <c r="AB45" s="28">
        <v>50.5</v>
      </c>
      <c r="AC45" s="115">
        <v>7.6</v>
      </c>
      <c r="AD45" s="29">
        <v>8.6999999999999993</v>
      </c>
      <c r="AE45" s="28">
        <v>4.5999999999999996</v>
      </c>
      <c r="AF45" s="28">
        <v>3.5</v>
      </c>
      <c r="AG45" s="28">
        <v>3.1</v>
      </c>
      <c r="AH45" s="30">
        <v>2.2999999999999998</v>
      </c>
      <c r="AI45" s="30">
        <v>150</v>
      </c>
      <c r="AK45" s="57" t="s">
        <v>67</v>
      </c>
      <c r="AM45" s="57" t="s">
        <v>79</v>
      </c>
      <c r="AO45" s="57" t="s">
        <v>55</v>
      </c>
      <c r="AQ45" s="57" t="s">
        <v>108</v>
      </c>
      <c r="AR45" s="57" t="s">
        <v>127</v>
      </c>
      <c r="AS45" s="57" t="s">
        <v>123</v>
      </c>
      <c r="AT45" s="57" t="s">
        <v>129</v>
      </c>
      <c r="AU45" s="57" t="s">
        <v>122</v>
      </c>
      <c r="AV45" s="57" t="s">
        <v>107</v>
      </c>
      <c r="AW45" s="57" t="s">
        <v>75</v>
      </c>
      <c r="AX45" s="57" t="s">
        <v>76</v>
      </c>
      <c r="AY45" s="57" t="s">
        <v>77</v>
      </c>
      <c r="AZ45" s="57" t="s">
        <v>135</v>
      </c>
    </row>
    <row r="46" spans="2:52">
      <c r="B46" s="24">
        <v>40</v>
      </c>
      <c r="C46" s="237"/>
      <c r="D46" s="25" t="s">
        <v>178</v>
      </c>
      <c r="E46" s="60" t="s">
        <v>151</v>
      </c>
      <c r="F46" s="54" t="s">
        <v>38</v>
      </c>
      <c r="G46" s="67" t="s">
        <v>53</v>
      </c>
      <c r="H46" s="67" t="s">
        <v>51</v>
      </c>
      <c r="I46" s="67"/>
      <c r="J46" s="67"/>
      <c r="K46" s="25" t="s">
        <v>28</v>
      </c>
      <c r="L46" s="25">
        <v>1105</v>
      </c>
      <c r="M46" s="106" t="s">
        <v>155</v>
      </c>
      <c r="N46" s="24">
        <f t="shared" si="0"/>
        <v>520</v>
      </c>
      <c r="O46" s="150">
        <v>251</v>
      </c>
      <c r="P46" s="26">
        <f t="shared" si="1"/>
        <v>269</v>
      </c>
      <c r="Q46" s="142">
        <v>0</v>
      </c>
      <c r="R46" s="89">
        <v>0</v>
      </c>
      <c r="S46" s="26">
        <v>0</v>
      </c>
      <c r="T46" s="146">
        <f t="shared" si="2"/>
        <v>136</v>
      </c>
      <c r="U46" s="24">
        <v>115</v>
      </c>
      <c r="V46" s="137"/>
      <c r="W46" s="24"/>
      <c r="X46" s="26"/>
      <c r="Y46" s="134">
        <v>370</v>
      </c>
      <c r="Z46" s="27">
        <v>84</v>
      </c>
      <c r="AA46" s="115">
        <v>7.3</v>
      </c>
      <c r="AB46" s="28">
        <v>48.7</v>
      </c>
      <c r="AC46" s="115">
        <v>7.3</v>
      </c>
      <c r="AD46" s="29">
        <v>8.4</v>
      </c>
      <c r="AE46" s="28">
        <v>4.4000000000000004</v>
      </c>
      <c r="AF46" s="28">
        <v>3.4</v>
      </c>
      <c r="AG46" s="28">
        <v>2.9</v>
      </c>
      <c r="AH46" s="30">
        <v>2.2000000000000002</v>
      </c>
      <c r="AI46" s="30">
        <v>150</v>
      </c>
      <c r="AK46" s="57" t="s">
        <v>67</v>
      </c>
      <c r="AM46" s="57" t="s">
        <v>68</v>
      </c>
      <c r="AR46" s="57" t="s">
        <v>127</v>
      </c>
      <c r="AS46" s="57" t="s">
        <v>123</v>
      </c>
      <c r="AT46" s="57" t="s">
        <v>129</v>
      </c>
      <c r="AU46" s="57" t="s">
        <v>122</v>
      </c>
      <c r="AV46" s="57" t="s">
        <v>107</v>
      </c>
      <c r="AW46" s="57" t="s">
        <v>75</v>
      </c>
      <c r="AX46" s="57" t="s">
        <v>76</v>
      </c>
      <c r="AY46" s="57" t="s">
        <v>77</v>
      </c>
      <c r="AZ46" s="57" t="s">
        <v>135</v>
      </c>
    </row>
    <row r="47" spans="2:52" ht="14.25" thickBot="1">
      <c r="B47" s="31">
        <v>41</v>
      </c>
      <c r="C47" s="238"/>
      <c r="D47" s="25" t="s">
        <v>179</v>
      </c>
      <c r="E47" s="61" t="s">
        <v>151</v>
      </c>
      <c r="F47" s="55" t="s">
        <v>38</v>
      </c>
      <c r="G47" s="68" t="s">
        <v>53</v>
      </c>
      <c r="H47" s="68" t="s">
        <v>51</v>
      </c>
      <c r="I47" s="67" t="s">
        <v>120</v>
      </c>
      <c r="J47" s="68"/>
      <c r="K47" s="32" t="s">
        <v>28</v>
      </c>
      <c r="L47" s="32">
        <v>1105</v>
      </c>
      <c r="M47" s="189" t="s">
        <v>155</v>
      </c>
      <c r="N47" s="31">
        <f t="shared" si="0"/>
        <v>540</v>
      </c>
      <c r="O47" s="151">
        <v>251</v>
      </c>
      <c r="P47" s="33">
        <f t="shared" si="1"/>
        <v>289</v>
      </c>
      <c r="Q47" s="143">
        <v>10</v>
      </c>
      <c r="R47" s="90">
        <v>0</v>
      </c>
      <c r="S47" s="33">
        <v>10</v>
      </c>
      <c r="T47" s="147">
        <f t="shared" si="2"/>
        <v>126</v>
      </c>
      <c r="U47" s="31">
        <v>115</v>
      </c>
      <c r="V47" s="138">
        <v>30</v>
      </c>
      <c r="W47" s="31"/>
      <c r="X47" s="33">
        <v>30</v>
      </c>
      <c r="Y47" s="135">
        <v>360</v>
      </c>
      <c r="Z47" s="34">
        <v>77.8</v>
      </c>
      <c r="AA47" s="116">
        <v>6.8</v>
      </c>
      <c r="AB47" s="35">
        <v>45.1</v>
      </c>
      <c r="AC47" s="116">
        <v>6.8</v>
      </c>
      <c r="AD47" s="36">
        <v>7.8</v>
      </c>
      <c r="AE47" s="35">
        <v>4.0999999999999996</v>
      </c>
      <c r="AF47" s="35">
        <v>3.1</v>
      </c>
      <c r="AG47" s="35">
        <v>2.7</v>
      </c>
      <c r="AH47" s="37">
        <v>2</v>
      </c>
      <c r="AI47" s="37">
        <v>150</v>
      </c>
      <c r="AK47" s="57" t="s">
        <v>67</v>
      </c>
      <c r="AM47" s="57" t="s">
        <v>79</v>
      </c>
      <c r="AO47" s="57" t="s">
        <v>55</v>
      </c>
      <c r="AQ47" s="57" t="s">
        <v>108</v>
      </c>
      <c r="AR47" s="57" t="s">
        <v>127</v>
      </c>
      <c r="AS47" s="57" t="s">
        <v>123</v>
      </c>
      <c r="AT47" s="57" t="s">
        <v>129</v>
      </c>
      <c r="AU47" s="57" t="s">
        <v>122</v>
      </c>
      <c r="AV47" s="57" t="s">
        <v>107</v>
      </c>
      <c r="AW47" s="57" t="s">
        <v>75</v>
      </c>
      <c r="AX47" s="57" t="s">
        <v>76</v>
      </c>
      <c r="AY47" s="57" t="s">
        <v>77</v>
      </c>
      <c r="AZ47" s="57" t="s">
        <v>135</v>
      </c>
    </row>
    <row r="48" spans="2:52">
      <c r="B48" s="16">
        <v>42</v>
      </c>
      <c r="C48" s="236" t="s">
        <v>145</v>
      </c>
      <c r="D48" s="17" t="s">
        <v>180</v>
      </c>
      <c r="E48" s="182" t="s">
        <v>151</v>
      </c>
      <c r="F48" s="53" t="s">
        <v>39</v>
      </c>
      <c r="G48" s="66" t="s">
        <v>53</v>
      </c>
      <c r="H48" s="66" t="s">
        <v>46</v>
      </c>
      <c r="I48" s="66" t="s">
        <v>121</v>
      </c>
      <c r="J48" s="66"/>
      <c r="K48" s="17" t="s">
        <v>28</v>
      </c>
      <c r="L48" s="17">
        <v>1106</v>
      </c>
      <c r="M48" s="190" t="s">
        <v>155</v>
      </c>
      <c r="N48" s="16">
        <f t="shared" si="0"/>
        <v>555</v>
      </c>
      <c r="O48" s="149">
        <v>251</v>
      </c>
      <c r="P48" s="18">
        <f t="shared" si="1"/>
        <v>304</v>
      </c>
      <c r="Q48" s="141">
        <v>20</v>
      </c>
      <c r="R48" s="88">
        <v>0</v>
      </c>
      <c r="S48" s="18">
        <v>20</v>
      </c>
      <c r="T48" s="145">
        <f t="shared" si="2"/>
        <v>166</v>
      </c>
      <c r="U48" s="16">
        <v>65</v>
      </c>
      <c r="V48" s="139">
        <v>40</v>
      </c>
      <c r="W48" s="16"/>
      <c r="X48" s="18">
        <v>40</v>
      </c>
      <c r="Y48" s="133">
        <v>365</v>
      </c>
      <c r="Z48" s="19">
        <v>102.5</v>
      </c>
      <c r="AA48" s="117">
        <v>8.9</v>
      </c>
      <c r="AB48" s="20">
        <v>59.4</v>
      </c>
      <c r="AC48" s="117">
        <v>8.9</v>
      </c>
      <c r="AD48" s="22">
        <v>10.199999999999999</v>
      </c>
      <c r="AE48" s="20">
        <v>5.4</v>
      </c>
      <c r="AF48" s="20">
        <v>4.0999999999999996</v>
      </c>
      <c r="AG48" s="20">
        <v>3.6</v>
      </c>
      <c r="AH48" s="23">
        <v>2.7</v>
      </c>
      <c r="AI48" s="23">
        <v>150</v>
      </c>
      <c r="AK48" s="57" t="s">
        <v>67</v>
      </c>
      <c r="AM48" s="57" t="s">
        <v>79</v>
      </c>
      <c r="AO48" s="57" t="s">
        <v>55</v>
      </c>
      <c r="AQ48" s="57" t="s">
        <v>108</v>
      </c>
      <c r="AR48" s="57" t="s">
        <v>127</v>
      </c>
      <c r="AS48" s="57" t="s">
        <v>123</v>
      </c>
      <c r="AT48" s="57" t="s">
        <v>129</v>
      </c>
      <c r="AU48" s="57" t="s">
        <v>122</v>
      </c>
      <c r="AV48" s="57" t="s">
        <v>107</v>
      </c>
      <c r="AW48" s="57" t="s">
        <v>75</v>
      </c>
      <c r="AX48" s="57" t="s">
        <v>76</v>
      </c>
      <c r="AY48" s="57" t="s">
        <v>77</v>
      </c>
      <c r="AZ48" s="57" t="s">
        <v>135</v>
      </c>
    </row>
    <row r="49" spans="2:52">
      <c r="B49" s="24">
        <v>43</v>
      </c>
      <c r="C49" s="237"/>
      <c r="D49" s="25" t="s">
        <v>181</v>
      </c>
      <c r="E49" s="182" t="s">
        <v>151</v>
      </c>
      <c r="F49" s="54" t="s">
        <v>39</v>
      </c>
      <c r="G49" s="67" t="s">
        <v>53</v>
      </c>
      <c r="H49" s="67" t="s">
        <v>47</v>
      </c>
      <c r="I49" s="67" t="s">
        <v>121</v>
      </c>
      <c r="J49" s="67"/>
      <c r="K49" s="25" t="s">
        <v>28</v>
      </c>
      <c r="L49" s="25">
        <v>1106</v>
      </c>
      <c r="M49" s="106" t="s">
        <v>155</v>
      </c>
      <c r="N49" s="24">
        <f t="shared" si="0"/>
        <v>545</v>
      </c>
      <c r="O49" s="150">
        <v>251</v>
      </c>
      <c r="P49" s="26">
        <f t="shared" si="1"/>
        <v>294</v>
      </c>
      <c r="Q49" s="142">
        <v>20</v>
      </c>
      <c r="R49" s="89">
        <v>0</v>
      </c>
      <c r="S49" s="26">
        <v>20</v>
      </c>
      <c r="T49" s="146">
        <f t="shared" si="2"/>
        <v>156</v>
      </c>
      <c r="U49" s="24">
        <v>75</v>
      </c>
      <c r="V49" s="137">
        <v>40</v>
      </c>
      <c r="W49" s="24"/>
      <c r="X49" s="26">
        <v>40</v>
      </c>
      <c r="Y49" s="134">
        <v>355</v>
      </c>
      <c r="Z49" s="27">
        <v>96.3</v>
      </c>
      <c r="AA49" s="115">
        <v>8.4</v>
      </c>
      <c r="AB49" s="28">
        <v>55.9</v>
      </c>
      <c r="AC49" s="115">
        <v>8.4</v>
      </c>
      <c r="AD49" s="29">
        <v>9.6</v>
      </c>
      <c r="AE49" s="28">
        <v>5.0999999999999996</v>
      </c>
      <c r="AF49" s="28">
        <v>3.9</v>
      </c>
      <c r="AG49" s="28">
        <v>3.4</v>
      </c>
      <c r="AH49" s="30">
        <v>2.5</v>
      </c>
      <c r="AI49" s="30">
        <v>150</v>
      </c>
      <c r="AK49" s="57" t="s">
        <v>67</v>
      </c>
      <c r="AM49" s="57" t="s">
        <v>79</v>
      </c>
      <c r="AO49" s="57" t="s">
        <v>55</v>
      </c>
      <c r="AQ49" s="57" t="s">
        <v>108</v>
      </c>
      <c r="AR49" s="57" t="s">
        <v>127</v>
      </c>
      <c r="AS49" s="57" t="s">
        <v>123</v>
      </c>
      <c r="AT49" s="57" t="s">
        <v>129</v>
      </c>
      <c r="AU49" s="57" t="s">
        <v>122</v>
      </c>
      <c r="AV49" s="57" t="s">
        <v>107</v>
      </c>
      <c r="AW49" s="57" t="s">
        <v>75</v>
      </c>
      <c r="AX49" s="57" t="s">
        <v>76</v>
      </c>
      <c r="AY49" s="57" t="s">
        <v>77</v>
      </c>
      <c r="AZ49" s="57" t="s">
        <v>135</v>
      </c>
    </row>
    <row r="50" spans="2:52" ht="14.25" thickBot="1">
      <c r="B50" s="31">
        <v>44</v>
      </c>
      <c r="C50" s="238"/>
      <c r="D50" s="32" t="s">
        <v>182</v>
      </c>
      <c r="E50" s="61" t="s">
        <v>151</v>
      </c>
      <c r="F50" s="55" t="s">
        <v>39</v>
      </c>
      <c r="G50" s="68" t="s">
        <v>53</v>
      </c>
      <c r="H50" s="68" t="s">
        <v>48</v>
      </c>
      <c r="I50" s="68" t="s">
        <v>121</v>
      </c>
      <c r="J50" s="68"/>
      <c r="K50" s="32" t="s">
        <v>28</v>
      </c>
      <c r="L50" s="32">
        <v>1106</v>
      </c>
      <c r="M50" s="191" t="s">
        <v>155</v>
      </c>
      <c r="N50" s="31">
        <f t="shared" si="0"/>
        <v>535</v>
      </c>
      <c r="O50" s="151">
        <v>251</v>
      </c>
      <c r="P50" s="33">
        <f t="shared" si="1"/>
        <v>284</v>
      </c>
      <c r="Q50" s="143">
        <v>20</v>
      </c>
      <c r="R50" s="90">
        <v>0</v>
      </c>
      <c r="S50" s="33">
        <v>20</v>
      </c>
      <c r="T50" s="147">
        <f t="shared" si="2"/>
        <v>146</v>
      </c>
      <c r="U50" s="31">
        <v>85</v>
      </c>
      <c r="V50" s="138">
        <v>40</v>
      </c>
      <c r="W50" s="31"/>
      <c r="X50" s="33">
        <v>40</v>
      </c>
      <c r="Y50" s="135">
        <v>345</v>
      </c>
      <c r="Z50" s="34">
        <v>90.1</v>
      </c>
      <c r="AA50" s="116">
        <v>7.8</v>
      </c>
      <c r="AB50" s="35">
        <v>52.3</v>
      </c>
      <c r="AC50" s="116">
        <v>7.8</v>
      </c>
      <c r="AD50" s="36">
        <v>9</v>
      </c>
      <c r="AE50" s="35">
        <v>4.7</v>
      </c>
      <c r="AF50" s="35">
        <v>3.6</v>
      </c>
      <c r="AG50" s="35">
        <v>3.2</v>
      </c>
      <c r="AH50" s="37">
        <v>2.4</v>
      </c>
      <c r="AI50" s="37">
        <v>150</v>
      </c>
      <c r="AK50" s="57" t="s">
        <v>67</v>
      </c>
      <c r="AM50" s="57" t="s">
        <v>79</v>
      </c>
      <c r="AO50" s="57" t="s">
        <v>55</v>
      </c>
      <c r="AQ50" s="57" t="s">
        <v>108</v>
      </c>
      <c r="AR50" s="57" t="s">
        <v>127</v>
      </c>
      <c r="AS50" s="57" t="s">
        <v>123</v>
      </c>
      <c r="AT50" s="57" t="s">
        <v>129</v>
      </c>
      <c r="AU50" s="57" t="s">
        <v>122</v>
      </c>
      <c r="AV50" s="57" t="s">
        <v>107</v>
      </c>
      <c r="AW50" s="57" t="s">
        <v>75</v>
      </c>
      <c r="AX50" s="57" t="s">
        <v>76</v>
      </c>
      <c r="AY50" s="57" t="s">
        <v>77</v>
      </c>
      <c r="AZ50" s="57" t="s">
        <v>135</v>
      </c>
    </row>
    <row r="51" spans="2:52">
      <c r="B51" s="16">
        <v>45</v>
      </c>
      <c r="C51" s="236" t="s">
        <v>146</v>
      </c>
      <c r="D51" s="17" t="s">
        <v>184</v>
      </c>
      <c r="E51" s="182" t="s">
        <v>151</v>
      </c>
      <c r="F51" s="53" t="s">
        <v>40</v>
      </c>
      <c r="G51" s="66" t="s">
        <v>53</v>
      </c>
      <c r="H51" s="66" t="s">
        <v>50</v>
      </c>
      <c r="I51" s="67" t="s">
        <v>121</v>
      </c>
      <c r="J51" s="66"/>
      <c r="K51" s="17" t="s">
        <v>28</v>
      </c>
      <c r="L51" s="17">
        <v>1107</v>
      </c>
      <c r="M51" s="105" t="s">
        <v>155</v>
      </c>
      <c r="N51" s="16">
        <f t="shared" si="0"/>
        <v>555</v>
      </c>
      <c r="O51" s="149">
        <v>251</v>
      </c>
      <c r="P51" s="18">
        <f t="shared" si="1"/>
        <v>304</v>
      </c>
      <c r="Q51" s="141">
        <v>20</v>
      </c>
      <c r="R51" s="88">
        <v>0</v>
      </c>
      <c r="S51" s="18">
        <v>20</v>
      </c>
      <c r="T51" s="145">
        <f t="shared" si="2"/>
        <v>131</v>
      </c>
      <c r="U51" s="16">
        <v>100</v>
      </c>
      <c r="V51" s="139">
        <v>40</v>
      </c>
      <c r="W51" s="16"/>
      <c r="X51" s="18">
        <v>40</v>
      </c>
      <c r="Y51" s="133">
        <v>365</v>
      </c>
      <c r="Z51" s="19">
        <v>80.900000000000006</v>
      </c>
      <c r="AA51" s="117">
        <v>7</v>
      </c>
      <c r="AB51" s="20">
        <v>46.9</v>
      </c>
      <c r="AC51" s="117">
        <v>7</v>
      </c>
      <c r="AD51" s="22">
        <v>8.1</v>
      </c>
      <c r="AE51" s="20">
        <v>4.3</v>
      </c>
      <c r="AF51" s="20">
        <v>3.2</v>
      </c>
      <c r="AG51" s="20">
        <v>2.8</v>
      </c>
      <c r="AH51" s="23">
        <v>2.1</v>
      </c>
      <c r="AI51" s="23">
        <v>150</v>
      </c>
      <c r="AK51" s="57" t="s">
        <v>67</v>
      </c>
      <c r="AM51" s="57" t="s">
        <v>79</v>
      </c>
      <c r="AO51" s="57" t="s">
        <v>55</v>
      </c>
      <c r="AQ51" s="57" t="s">
        <v>108</v>
      </c>
      <c r="AR51" s="57" t="s">
        <v>127</v>
      </c>
      <c r="AS51" s="57" t="s">
        <v>123</v>
      </c>
      <c r="AT51" s="57" t="s">
        <v>129</v>
      </c>
      <c r="AU51" s="57" t="s">
        <v>122</v>
      </c>
      <c r="AV51" s="57" t="s">
        <v>107</v>
      </c>
      <c r="AW51" s="57" t="s">
        <v>75</v>
      </c>
      <c r="AX51" s="57" t="s">
        <v>76</v>
      </c>
      <c r="AY51" s="57" t="s">
        <v>77</v>
      </c>
      <c r="AZ51" s="57" t="s">
        <v>135</v>
      </c>
    </row>
    <row r="52" spans="2:52" ht="14.25" thickBot="1">
      <c r="B52" s="31">
        <v>46</v>
      </c>
      <c r="C52" s="238"/>
      <c r="D52" s="32" t="s">
        <v>183</v>
      </c>
      <c r="E52" s="182" t="s">
        <v>151</v>
      </c>
      <c r="F52" s="55" t="s">
        <v>40</v>
      </c>
      <c r="G52" s="68" t="s">
        <v>53</v>
      </c>
      <c r="H52" s="68" t="s">
        <v>51</v>
      </c>
      <c r="I52" s="67" t="s">
        <v>121</v>
      </c>
      <c r="J52" s="68"/>
      <c r="K52" s="32" t="s">
        <v>28</v>
      </c>
      <c r="L52" s="32">
        <v>1107</v>
      </c>
      <c r="M52" s="107" t="s">
        <v>155</v>
      </c>
      <c r="N52" s="31">
        <f t="shared" si="0"/>
        <v>540</v>
      </c>
      <c r="O52" s="151">
        <v>251</v>
      </c>
      <c r="P52" s="33">
        <f t="shared" si="1"/>
        <v>289</v>
      </c>
      <c r="Q52" s="143">
        <v>20</v>
      </c>
      <c r="R52" s="90">
        <v>0</v>
      </c>
      <c r="S52" s="33">
        <v>20</v>
      </c>
      <c r="T52" s="147">
        <f t="shared" si="2"/>
        <v>116</v>
      </c>
      <c r="U52" s="31">
        <v>115</v>
      </c>
      <c r="V52" s="138">
        <v>40</v>
      </c>
      <c r="W52" s="31"/>
      <c r="X52" s="33">
        <v>40</v>
      </c>
      <c r="Y52" s="135">
        <v>350</v>
      </c>
      <c r="Z52" s="34">
        <v>71.599999999999994</v>
      </c>
      <c r="AA52" s="116">
        <v>6.2</v>
      </c>
      <c r="AB52" s="35">
        <v>41.5</v>
      </c>
      <c r="AC52" s="116">
        <v>6.2</v>
      </c>
      <c r="AD52" s="36">
        <v>7.2</v>
      </c>
      <c r="AE52" s="35">
        <v>3.8</v>
      </c>
      <c r="AF52" s="35">
        <v>2.9</v>
      </c>
      <c r="AG52" s="35">
        <v>2.5</v>
      </c>
      <c r="AH52" s="37">
        <v>1.9</v>
      </c>
      <c r="AI52" s="37">
        <v>150</v>
      </c>
      <c r="AK52" s="57" t="s">
        <v>67</v>
      </c>
      <c r="AM52" s="57" t="s">
        <v>79</v>
      </c>
      <c r="AO52" s="57" t="s">
        <v>55</v>
      </c>
      <c r="AQ52" s="57" t="s">
        <v>108</v>
      </c>
      <c r="AR52" s="57" t="s">
        <v>127</v>
      </c>
      <c r="AS52" s="57" t="s">
        <v>123</v>
      </c>
      <c r="AT52" s="57" t="s">
        <v>129</v>
      </c>
      <c r="AU52" s="57" t="s">
        <v>122</v>
      </c>
      <c r="AV52" s="57" t="s">
        <v>107</v>
      </c>
      <c r="AW52" s="57" t="s">
        <v>75</v>
      </c>
      <c r="AX52" s="57" t="s">
        <v>76</v>
      </c>
      <c r="AY52" s="57" t="s">
        <v>77</v>
      </c>
      <c r="AZ52" s="57" t="s">
        <v>135</v>
      </c>
    </row>
    <row r="53" spans="2:52" ht="13.5" customHeight="1">
      <c r="B53" s="16">
        <v>47</v>
      </c>
      <c r="C53" s="278" t="s">
        <v>154</v>
      </c>
      <c r="D53" s="38" t="s">
        <v>198</v>
      </c>
      <c r="E53" s="62" t="s">
        <v>151</v>
      </c>
      <c r="F53" s="53" t="s">
        <v>41</v>
      </c>
      <c r="G53" s="66" t="s">
        <v>53</v>
      </c>
      <c r="H53" s="66" t="s">
        <v>46</v>
      </c>
      <c r="I53" s="66"/>
      <c r="J53" s="66"/>
      <c r="K53" s="38" t="s">
        <v>34</v>
      </c>
      <c r="L53" s="38">
        <v>1108</v>
      </c>
      <c r="M53" s="108" t="s">
        <v>156</v>
      </c>
      <c r="N53" s="16">
        <f t="shared" si="0"/>
        <v>535</v>
      </c>
      <c r="O53" s="149">
        <v>190</v>
      </c>
      <c r="P53" s="18">
        <f t="shared" si="1"/>
        <v>345</v>
      </c>
      <c r="Q53" s="141">
        <v>0</v>
      </c>
      <c r="R53" s="88">
        <v>0</v>
      </c>
      <c r="S53" s="18">
        <v>0</v>
      </c>
      <c r="T53" s="145">
        <f t="shared" si="2"/>
        <v>125</v>
      </c>
      <c r="U53" s="16">
        <v>65</v>
      </c>
      <c r="V53" s="139"/>
      <c r="W53" s="16"/>
      <c r="X53" s="18"/>
      <c r="Y53" s="133">
        <v>385</v>
      </c>
      <c r="Z53" s="19">
        <v>93.3</v>
      </c>
      <c r="AA53" s="117">
        <v>6.7</v>
      </c>
      <c r="AB53" s="20">
        <v>44.8</v>
      </c>
      <c r="AC53" s="117">
        <v>6.7</v>
      </c>
      <c r="AD53" s="22">
        <v>7.7</v>
      </c>
      <c r="AE53" s="20">
        <v>4.0999999999999996</v>
      </c>
      <c r="AF53" s="20">
        <v>3.1</v>
      </c>
      <c r="AG53" s="20">
        <v>2.7</v>
      </c>
      <c r="AH53" s="23">
        <v>2</v>
      </c>
      <c r="AI53" s="23">
        <v>150</v>
      </c>
      <c r="AK53" s="57" t="s">
        <v>67</v>
      </c>
      <c r="AM53" s="57" t="s">
        <v>68</v>
      </c>
      <c r="AR53" s="57" t="s">
        <v>127</v>
      </c>
      <c r="AS53" s="57" t="s">
        <v>123</v>
      </c>
      <c r="AT53" s="57" t="s">
        <v>129</v>
      </c>
      <c r="AU53" s="57" t="s">
        <v>122</v>
      </c>
      <c r="AV53" s="57" t="s">
        <v>107</v>
      </c>
      <c r="AW53" s="57" t="s">
        <v>75</v>
      </c>
      <c r="AX53" s="57" t="s">
        <v>76</v>
      </c>
      <c r="AY53" s="57" t="s">
        <v>77</v>
      </c>
      <c r="AZ53" s="57" t="s">
        <v>135</v>
      </c>
    </row>
    <row r="54" spans="2:52">
      <c r="B54" s="24">
        <v>48</v>
      </c>
      <c r="C54" s="237"/>
      <c r="D54" s="39" t="s">
        <v>185</v>
      </c>
      <c r="E54" s="63" t="s">
        <v>151</v>
      </c>
      <c r="F54" s="54" t="s">
        <v>41</v>
      </c>
      <c r="G54" s="67" t="s">
        <v>53</v>
      </c>
      <c r="H54" s="67" t="s">
        <v>46</v>
      </c>
      <c r="I54" s="67" t="s">
        <v>120</v>
      </c>
      <c r="J54" s="67"/>
      <c r="K54" s="39" t="s">
        <v>34</v>
      </c>
      <c r="L54" s="39">
        <v>1108</v>
      </c>
      <c r="M54" s="109" t="s">
        <v>156</v>
      </c>
      <c r="N54" s="24">
        <f t="shared" si="0"/>
        <v>555</v>
      </c>
      <c r="O54" s="150">
        <v>190</v>
      </c>
      <c r="P54" s="26">
        <f t="shared" si="1"/>
        <v>365</v>
      </c>
      <c r="Q54" s="142">
        <v>10</v>
      </c>
      <c r="R54" s="89">
        <v>0</v>
      </c>
      <c r="S54" s="26">
        <v>10</v>
      </c>
      <c r="T54" s="146">
        <f t="shared" si="2"/>
        <v>115</v>
      </c>
      <c r="U54" s="24">
        <v>65</v>
      </c>
      <c r="V54" s="137">
        <v>30</v>
      </c>
      <c r="W54" s="24"/>
      <c r="X54" s="26">
        <v>30</v>
      </c>
      <c r="Y54" s="134">
        <v>375</v>
      </c>
      <c r="Z54" s="27">
        <v>85.8</v>
      </c>
      <c r="AA54" s="115">
        <v>6.2</v>
      </c>
      <c r="AB54" s="28">
        <v>41.2</v>
      </c>
      <c r="AC54" s="115">
        <v>6.2</v>
      </c>
      <c r="AD54" s="29">
        <v>7.1</v>
      </c>
      <c r="AE54" s="28">
        <v>3.7</v>
      </c>
      <c r="AF54" s="28">
        <v>2.8</v>
      </c>
      <c r="AG54" s="28">
        <v>2.5</v>
      </c>
      <c r="AH54" s="30">
        <v>1.9</v>
      </c>
      <c r="AI54" s="30">
        <v>150</v>
      </c>
      <c r="AK54" s="57" t="s">
        <v>67</v>
      </c>
      <c r="AM54" s="57" t="s">
        <v>79</v>
      </c>
      <c r="AO54" s="57" t="s">
        <v>55</v>
      </c>
      <c r="AQ54" s="57" t="s">
        <v>108</v>
      </c>
      <c r="AR54" s="57" t="s">
        <v>127</v>
      </c>
      <c r="AS54" s="57" t="s">
        <v>123</v>
      </c>
      <c r="AT54" s="57" t="s">
        <v>129</v>
      </c>
      <c r="AU54" s="57" t="s">
        <v>122</v>
      </c>
      <c r="AV54" s="57" t="s">
        <v>107</v>
      </c>
      <c r="AW54" s="57" t="s">
        <v>75</v>
      </c>
      <c r="AX54" s="57" t="s">
        <v>76</v>
      </c>
      <c r="AY54" s="57" t="s">
        <v>77</v>
      </c>
      <c r="AZ54" s="57" t="s">
        <v>135</v>
      </c>
    </row>
    <row r="55" spans="2:52">
      <c r="B55" s="24">
        <v>49</v>
      </c>
      <c r="C55" s="237"/>
      <c r="D55" s="39" t="s">
        <v>194</v>
      </c>
      <c r="E55" s="63" t="s">
        <v>151</v>
      </c>
      <c r="F55" s="54" t="s">
        <v>41</v>
      </c>
      <c r="G55" s="67" t="s">
        <v>53</v>
      </c>
      <c r="H55" s="67" t="s">
        <v>47</v>
      </c>
      <c r="I55" s="67"/>
      <c r="J55" s="67"/>
      <c r="K55" s="39" t="s">
        <v>34</v>
      </c>
      <c r="L55" s="39">
        <v>1108</v>
      </c>
      <c r="M55" s="109" t="s">
        <v>156</v>
      </c>
      <c r="N55" s="24">
        <f t="shared" si="0"/>
        <v>525</v>
      </c>
      <c r="O55" s="150">
        <v>190</v>
      </c>
      <c r="P55" s="26">
        <f t="shared" si="1"/>
        <v>335</v>
      </c>
      <c r="Q55" s="142">
        <v>0</v>
      </c>
      <c r="R55" s="89">
        <v>0</v>
      </c>
      <c r="S55" s="26">
        <v>0</v>
      </c>
      <c r="T55" s="146">
        <f t="shared" si="2"/>
        <v>115</v>
      </c>
      <c r="U55" s="24">
        <v>75</v>
      </c>
      <c r="V55" s="137"/>
      <c r="W55" s="24"/>
      <c r="X55" s="26"/>
      <c r="Y55" s="134">
        <v>375</v>
      </c>
      <c r="Z55" s="27">
        <v>85.8</v>
      </c>
      <c r="AA55" s="115">
        <v>6.2</v>
      </c>
      <c r="AB55" s="28">
        <v>41.2</v>
      </c>
      <c r="AC55" s="115">
        <v>6.2</v>
      </c>
      <c r="AD55" s="29">
        <v>7.1</v>
      </c>
      <c r="AE55" s="28">
        <v>3.7</v>
      </c>
      <c r="AF55" s="28">
        <v>2.8</v>
      </c>
      <c r="AG55" s="28">
        <v>2.5</v>
      </c>
      <c r="AH55" s="30">
        <v>1.9</v>
      </c>
      <c r="AI55" s="30">
        <v>150</v>
      </c>
      <c r="AK55" s="57" t="s">
        <v>67</v>
      </c>
      <c r="AM55" s="57" t="s">
        <v>68</v>
      </c>
      <c r="AR55" s="57" t="s">
        <v>127</v>
      </c>
      <c r="AS55" s="57" t="s">
        <v>123</v>
      </c>
      <c r="AT55" s="57" t="s">
        <v>129</v>
      </c>
      <c r="AU55" s="57" t="s">
        <v>122</v>
      </c>
      <c r="AV55" s="57" t="s">
        <v>107</v>
      </c>
      <c r="AW55" s="57" t="s">
        <v>75</v>
      </c>
      <c r="AX55" s="57" t="s">
        <v>76</v>
      </c>
      <c r="AY55" s="57" t="s">
        <v>77</v>
      </c>
      <c r="AZ55" s="57" t="s">
        <v>135</v>
      </c>
    </row>
    <row r="56" spans="2:52">
      <c r="B56" s="24">
        <v>50</v>
      </c>
      <c r="C56" s="237"/>
      <c r="D56" s="39" t="s">
        <v>186</v>
      </c>
      <c r="E56" s="63" t="s">
        <v>151</v>
      </c>
      <c r="F56" s="54" t="s">
        <v>41</v>
      </c>
      <c r="G56" s="67" t="s">
        <v>53</v>
      </c>
      <c r="H56" s="67" t="s">
        <v>47</v>
      </c>
      <c r="I56" s="67" t="s">
        <v>120</v>
      </c>
      <c r="J56" s="67"/>
      <c r="K56" s="39" t="s">
        <v>34</v>
      </c>
      <c r="L56" s="39">
        <v>1108</v>
      </c>
      <c r="M56" s="109" t="s">
        <v>156</v>
      </c>
      <c r="N56" s="24">
        <f t="shared" si="0"/>
        <v>545</v>
      </c>
      <c r="O56" s="150">
        <v>190</v>
      </c>
      <c r="P56" s="26">
        <f t="shared" si="1"/>
        <v>355</v>
      </c>
      <c r="Q56" s="142">
        <v>10</v>
      </c>
      <c r="R56" s="89">
        <v>0</v>
      </c>
      <c r="S56" s="26">
        <v>10</v>
      </c>
      <c r="T56" s="146">
        <f t="shared" si="2"/>
        <v>105</v>
      </c>
      <c r="U56" s="24">
        <v>75</v>
      </c>
      <c r="V56" s="137">
        <v>30</v>
      </c>
      <c r="W56" s="24"/>
      <c r="X56" s="26">
        <v>30</v>
      </c>
      <c r="Y56" s="134">
        <v>365</v>
      </c>
      <c r="Z56" s="27">
        <v>78.400000000000006</v>
      </c>
      <c r="AA56" s="115">
        <v>5.6</v>
      </c>
      <c r="AB56" s="28">
        <v>37.6</v>
      </c>
      <c r="AC56" s="115">
        <v>5.6</v>
      </c>
      <c r="AD56" s="29">
        <v>6.5</v>
      </c>
      <c r="AE56" s="28">
        <v>3.4</v>
      </c>
      <c r="AF56" s="28">
        <v>2.6</v>
      </c>
      <c r="AG56" s="28">
        <v>2.2999999999999998</v>
      </c>
      <c r="AH56" s="30">
        <v>1.7</v>
      </c>
      <c r="AI56" s="30">
        <v>150</v>
      </c>
      <c r="AK56" s="57" t="s">
        <v>67</v>
      </c>
      <c r="AM56" s="57" t="s">
        <v>79</v>
      </c>
      <c r="AO56" s="57" t="s">
        <v>55</v>
      </c>
      <c r="AQ56" s="57" t="s">
        <v>108</v>
      </c>
      <c r="AR56" s="57" t="s">
        <v>127</v>
      </c>
      <c r="AS56" s="57" t="s">
        <v>123</v>
      </c>
      <c r="AT56" s="57" t="s">
        <v>129</v>
      </c>
      <c r="AU56" s="57" t="s">
        <v>122</v>
      </c>
      <c r="AV56" s="57" t="s">
        <v>107</v>
      </c>
      <c r="AW56" s="57" t="s">
        <v>75</v>
      </c>
      <c r="AX56" s="57" t="s">
        <v>76</v>
      </c>
      <c r="AY56" s="57" t="s">
        <v>77</v>
      </c>
      <c r="AZ56" s="57" t="s">
        <v>135</v>
      </c>
    </row>
    <row r="57" spans="2:52">
      <c r="B57" s="24">
        <v>51</v>
      </c>
      <c r="C57" s="237"/>
      <c r="D57" s="39" t="s">
        <v>195</v>
      </c>
      <c r="E57" s="63" t="s">
        <v>151</v>
      </c>
      <c r="F57" s="54" t="s">
        <v>41</v>
      </c>
      <c r="G57" s="67" t="s">
        <v>53</v>
      </c>
      <c r="H57" s="67" t="s">
        <v>48</v>
      </c>
      <c r="I57" s="67"/>
      <c r="J57" s="67"/>
      <c r="K57" s="39" t="s">
        <v>34</v>
      </c>
      <c r="L57" s="39">
        <v>1108</v>
      </c>
      <c r="M57" s="109" t="s">
        <v>156</v>
      </c>
      <c r="N57" s="24">
        <f t="shared" si="0"/>
        <v>515</v>
      </c>
      <c r="O57" s="150">
        <v>190</v>
      </c>
      <c r="P57" s="26">
        <f t="shared" si="1"/>
        <v>325</v>
      </c>
      <c r="Q57" s="142">
        <v>0</v>
      </c>
      <c r="R57" s="89">
        <v>0</v>
      </c>
      <c r="S57" s="26">
        <v>0</v>
      </c>
      <c r="T57" s="146">
        <f t="shared" si="2"/>
        <v>105</v>
      </c>
      <c r="U57" s="24">
        <v>85</v>
      </c>
      <c r="V57" s="137"/>
      <c r="W57" s="24"/>
      <c r="X57" s="26"/>
      <c r="Y57" s="134">
        <v>365</v>
      </c>
      <c r="Z57" s="27">
        <v>78.400000000000006</v>
      </c>
      <c r="AA57" s="115">
        <v>5.6</v>
      </c>
      <c r="AB57" s="28">
        <v>37.6</v>
      </c>
      <c r="AC57" s="115">
        <v>5.6</v>
      </c>
      <c r="AD57" s="29">
        <v>6.5</v>
      </c>
      <c r="AE57" s="28">
        <v>3.4</v>
      </c>
      <c r="AF57" s="28">
        <v>2.6</v>
      </c>
      <c r="AG57" s="28">
        <v>2.2999999999999998</v>
      </c>
      <c r="AH57" s="30">
        <v>1.7</v>
      </c>
      <c r="AI57" s="30">
        <v>150</v>
      </c>
      <c r="AK57" s="57" t="s">
        <v>67</v>
      </c>
      <c r="AM57" s="57" t="s">
        <v>68</v>
      </c>
      <c r="AR57" s="57" t="s">
        <v>127</v>
      </c>
      <c r="AS57" s="57" t="s">
        <v>123</v>
      </c>
      <c r="AT57" s="57" t="s">
        <v>129</v>
      </c>
      <c r="AU57" s="57" t="s">
        <v>122</v>
      </c>
      <c r="AV57" s="57" t="s">
        <v>107</v>
      </c>
      <c r="AW57" s="57" t="s">
        <v>75</v>
      </c>
      <c r="AX57" s="57" t="s">
        <v>76</v>
      </c>
      <c r="AY57" s="57" t="s">
        <v>77</v>
      </c>
      <c r="AZ57" s="57" t="s">
        <v>135</v>
      </c>
    </row>
    <row r="58" spans="2:52" ht="14.25" thickBot="1">
      <c r="B58" s="31">
        <v>52</v>
      </c>
      <c r="C58" s="238"/>
      <c r="D58" s="40" t="s">
        <v>187</v>
      </c>
      <c r="E58" s="64" t="s">
        <v>151</v>
      </c>
      <c r="F58" s="55" t="s">
        <v>41</v>
      </c>
      <c r="G58" s="68" t="s">
        <v>53</v>
      </c>
      <c r="H58" s="68" t="s">
        <v>48</v>
      </c>
      <c r="I58" s="68" t="s">
        <v>120</v>
      </c>
      <c r="J58" s="68"/>
      <c r="K58" s="40" t="s">
        <v>34</v>
      </c>
      <c r="L58" s="40">
        <v>1108</v>
      </c>
      <c r="M58" s="110" t="s">
        <v>156</v>
      </c>
      <c r="N58" s="31">
        <f t="shared" si="0"/>
        <v>535</v>
      </c>
      <c r="O58" s="151">
        <v>190</v>
      </c>
      <c r="P58" s="33">
        <f t="shared" si="1"/>
        <v>345</v>
      </c>
      <c r="Q58" s="143">
        <v>10</v>
      </c>
      <c r="R58" s="90">
        <v>0</v>
      </c>
      <c r="S58" s="33">
        <v>10</v>
      </c>
      <c r="T58" s="147">
        <f t="shared" si="2"/>
        <v>95</v>
      </c>
      <c r="U58" s="31">
        <v>85</v>
      </c>
      <c r="V58" s="138">
        <v>30</v>
      </c>
      <c r="W58" s="31"/>
      <c r="X58" s="33">
        <v>30</v>
      </c>
      <c r="Y58" s="135">
        <v>355</v>
      </c>
      <c r="Z58" s="34">
        <v>70.900000000000006</v>
      </c>
      <c r="AA58" s="116">
        <v>5.0999999999999996</v>
      </c>
      <c r="AB58" s="35">
        <v>34</v>
      </c>
      <c r="AC58" s="116">
        <v>5.0999999999999996</v>
      </c>
      <c r="AD58" s="36">
        <v>5.9</v>
      </c>
      <c r="AE58" s="35">
        <v>3.1</v>
      </c>
      <c r="AF58" s="35">
        <v>2.2999999999999998</v>
      </c>
      <c r="AG58" s="35">
        <v>2.1</v>
      </c>
      <c r="AH58" s="37">
        <v>1.5</v>
      </c>
      <c r="AI58" s="37">
        <v>150</v>
      </c>
      <c r="AK58" s="57" t="s">
        <v>67</v>
      </c>
      <c r="AM58" s="57" t="s">
        <v>79</v>
      </c>
      <c r="AO58" s="57" t="s">
        <v>55</v>
      </c>
      <c r="AQ58" s="57" t="s">
        <v>108</v>
      </c>
      <c r="AR58" s="57" t="s">
        <v>127</v>
      </c>
      <c r="AS58" s="57" t="s">
        <v>123</v>
      </c>
      <c r="AT58" s="57" t="s">
        <v>129</v>
      </c>
      <c r="AU58" s="57" t="s">
        <v>122</v>
      </c>
      <c r="AV58" s="57" t="s">
        <v>107</v>
      </c>
      <c r="AW58" s="57" t="s">
        <v>75</v>
      </c>
      <c r="AX58" s="57" t="s">
        <v>76</v>
      </c>
      <c r="AY58" s="57" t="s">
        <v>77</v>
      </c>
      <c r="AZ58" s="57" t="s">
        <v>135</v>
      </c>
    </row>
    <row r="59" spans="2:52" ht="13.5" customHeight="1">
      <c r="B59" s="16">
        <v>57</v>
      </c>
      <c r="C59" s="278" t="s">
        <v>154</v>
      </c>
      <c r="D59" s="38" t="s">
        <v>233</v>
      </c>
      <c r="E59" s="62" t="s">
        <v>151</v>
      </c>
      <c r="F59" s="53" t="s">
        <v>41</v>
      </c>
      <c r="G59" s="66" t="s">
        <v>53</v>
      </c>
      <c r="H59" s="66" t="s">
        <v>46</v>
      </c>
      <c r="I59" s="66"/>
      <c r="J59" s="66"/>
      <c r="K59" s="38" t="s">
        <v>34</v>
      </c>
      <c r="L59" s="38">
        <v>1115</v>
      </c>
      <c r="M59" s="108" t="s">
        <v>243</v>
      </c>
      <c r="N59" s="16">
        <f t="shared" ref="N59:N64" si="11">SUM(V59,Y59,AI59)</f>
        <v>535</v>
      </c>
      <c r="O59" s="149">
        <v>190</v>
      </c>
      <c r="P59" s="18">
        <f t="shared" ref="P59:P64" si="12">N59-O59</f>
        <v>345</v>
      </c>
      <c r="Q59" s="141">
        <v>0</v>
      </c>
      <c r="R59" s="88">
        <v>0</v>
      </c>
      <c r="S59" s="18">
        <v>0</v>
      </c>
      <c r="T59" s="145">
        <f t="shared" ref="T59:T64" si="13">O59-U59-Q59</f>
        <v>125</v>
      </c>
      <c r="U59" s="16">
        <v>65</v>
      </c>
      <c r="V59" s="139"/>
      <c r="W59" s="16"/>
      <c r="X59" s="18"/>
      <c r="Y59" s="133">
        <v>385</v>
      </c>
      <c r="Z59" s="19">
        <v>93.3</v>
      </c>
      <c r="AA59" s="117">
        <v>6.7</v>
      </c>
      <c r="AB59" s="20">
        <v>44.8</v>
      </c>
      <c r="AC59" s="117">
        <v>6.7</v>
      </c>
      <c r="AD59" s="22">
        <v>7.7</v>
      </c>
      <c r="AE59" s="20">
        <v>4.0999999999999996</v>
      </c>
      <c r="AF59" s="20">
        <v>3.1</v>
      </c>
      <c r="AG59" s="20">
        <v>2.7</v>
      </c>
      <c r="AH59" s="23">
        <v>2</v>
      </c>
      <c r="AI59" s="23">
        <v>150</v>
      </c>
      <c r="AK59" s="57" t="s">
        <v>67</v>
      </c>
      <c r="AM59" s="57" t="s">
        <v>68</v>
      </c>
      <c r="AR59" s="57" t="s">
        <v>127</v>
      </c>
      <c r="AS59" s="57" t="s">
        <v>123</v>
      </c>
      <c r="AT59" s="57" t="s">
        <v>129</v>
      </c>
      <c r="AU59" s="57" t="s">
        <v>122</v>
      </c>
      <c r="AV59" s="57" t="s">
        <v>107</v>
      </c>
      <c r="AW59" s="57" t="s">
        <v>75</v>
      </c>
      <c r="AX59" s="57" t="s">
        <v>76</v>
      </c>
      <c r="AY59" s="57" t="s">
        <v>77</v>
      </c>
      <c r="AZ59" s="57" t="s">
        <v>135</v>
      </c>
    </row>
    <row r="60" spans="2:52">
      <c r="B60" s="24">
        <v>58</v>
      </c>
      <c r="C60" s="237"/>
      <c r="D60" s="39" t="s">
        <v>234</v>
      </c>
      <c r="E60" s="63" t="s">
        <v>151</v>
      </c>
      <c r="F60" s="54" t="s">
        <v>41</v>
      </c>
      <c r="G60" s="67" t="s">
        <v>53</v>
      </c>
      <c r="H60" s="67" t="s">
        <v>46</v>
      </c>
      <c r="I60" s="67" t="s">
        <v>120</v>
      </c>
      <c r="J60" s="67"/>
      <c r="K60" s="39" t="s">
        <v>34</v>
      </c>
      <c r="L60" s="39">
        <v>1115</v>
      </c>
      <c r="M60" s="109" t="s">
        <v>243</v>
      </c>
      <c r="N60" s="24">
        <f t="shared" si="11"/>
        <v>555</v>
      </c>
      <c r="O60" s="150">
        <v>190</v>
      </c>
      <c r="P60" s="26">
        <f t="shared" si="12"/>
        <v>365</v>
      </c>
      <c r="Q60" s="142">
        <v>10</v>
      </c>
      <c r="R60" s="89">
        <v>0</v>
      </c>
      <c r="S60" s="26">
        <v>10</v>
      </c>
      <c r="T60" s="146">
        <f t="shared" si="13"/>
        <v>115</v>
      </c>
      <c r="U60" s="24">
        <v>65</v>
      </c>
      <c r="V60" s="137">
        <v>30</v>
      </c>
      <c r="W60" s="24"/>
      <c r="X60" s="26">
        <v>30</v>
      </c>
      <c r="Y60" s="134">
        <v>375</v>
      </c>
      <c r="Z60" s="27">
        <v>85.8</v>
      </c>
      <c r="AA60" s="115">
        <v>6.2</v>
      </c>
      <c r="AB60" s="28">
        <v>41.2</v>
      </c>
      <c r="AC60" s="115">
        <v>6.2</v>
      </c>
      <c r="AD60" s="29">
        <v>7.1</v>
      </c>
      <c r="AE60" s="28">
        <v>3.7</v>
      </c>
      <c r="AF60" s="28">
        <v>2.8</v>
      </c>
      <c r="AG60" s="28">
        <v>2.5</v>
      </c>
      <c r="AH60" s="30">
        <v>1.9</v>
      </c>
      <c r="AI60" s="30">
        <v>150</v>
      </c>
      <c r="AK60" s="57" t="s">
        <v>67</v>
      </c>
      <c r="AM60" s="57" t="s">
        <v>79</v>
      </c>
      <c r="AO60" s="57" t="s">
        <v>55</v>
      </c>
      <c r="AQ60" s="57" t="s">
        <v>108</v>
      </c>
      <c r="AR60" s="57" t="s">
        <v>127</v>
      </c>
      <c r="AS60" s="57" t="s">
        <v>123</v>
      </c>
      <c r="AT60" s="57" t="s">
        <v>129</v>
      </c>
      <c r="AU60" s="57" t="s">
        <v>122</v>
      </c>
      <c r="AV60" s="57" t="s">
        <v>107</v>
      </c>
      <c r="AW60" s="57" t="s">
        <v>75</v>
      </c>
      <c r="AX60" s="57" t="s">
        <v>76</v>
      </c>
      <c r="AY60" s="57" t="s">
        <v>77</v>
      </c>
      <c r="AZ60" s="57" t="s">
        <v>135</v>
      </c>
    </row>
    <row r="61" spans="2:52">
      <c r="B61" s="24">
        <v>59</v>
      </c>
      <c r="C61" s="237"/>
      <c r="D61" s="39" t="s">
        <v>235</v>
      </c>
      <c r="E61" s="63" t="s">
        <v>151</v>
      </c>
      <c r="F61" s="54" t="s">
        <v>41</v>
      </c>
      <c r="G61" s="67" t="s">
        <v>53</v>
      </c>
      <c r="H61" s="67" t="s">
        <v>47</v>
      </c>
      <c r="I61" s="67"/>
      <c r="J61" s="67"/>
      <c r="K61" s="39" t="s">
        <v>34</v>
      </c>
      <c r="L61" s="39">
        <v>1115</v>
      </c>
      <c r="M61" s="109" t="s">
        <v>206</v>
      </c>
      <c r="N61" s="24">
        <f t="shared" si="11"/>
        <v>525</v>
      </c>
      <c r="O61" s="150">
        <v>190</v>
      </c>
      <c r="P61" s="26">
        <f t="shared" si="12"/>
        <v>335</v>
      </c>
      <c r="Q61" s="142">
        <v>0</v>
      </c>
      <c r="R61" s="89">
        <v>0</v>
      </c>
      <c r="S61" s="26">
        <v>0</v>
      </c>
      <c r="T61" s="146">
        <f t="shared" si="13"/>
        <v>115</v>
      </c>
      <c r="U61" s="24">
        <v>75</v>
      </c>
      <c r="V61" s="137"/>
      <c r="W61" s="24"/>
      <c r="X61" s="26"/>
      <c r="Y61" s="134">
        <v>375</v>
      </c>
      <c r="Z61" s="27">
        <v>85.8</v>
      </c>
      <c r="AA61" s="115">
        <v>6.2</v>
      </c>
      <c r="AB61" s="28">
        <v>41.2</v>
      </c>
      <c r="AC61" s="115">
        <v>6.2</v>
      </c>
      <c r="AD61" s="29">
        <v>7.1</v>
      </c>
      <c r="AE61" s="28">
        <v>3.7</v>
      </c>
      <c r="AF61" s="28">
        <v>2.8</v>
      </c>
      <c r="AG61" s="28">
        <v>2.5</v>
      </c>
      <c r="AH61" s="30">
        <v>1.9</v>
      </c>
      <c r="AI61" s="30">
        <v>150</v>
      </c>
      <c r="AK61" s="57" t="s">
        <v>67</v>
      </c>
      <c r="AM61" s="57" t="s">
        <v>68</v>
      </c>
      <c r="AR61" s="57" t="s">
        <v>127</v>
      </c>
      <c r="AS61" s="57" t="s">
        <v>123</v>
      </c>
      <c r="AT61" s="57" t="s">
        <v>129</v>
      </c>
      <c r="AU61" s="57" t="s">
        <v>122</v>
      </c>
      <c r="AV61" s="57" t="s">
        <v>107</v>
      </c>
      <c r="AW61" s="57" t="s">
        <v>75</v>
      </c>
      <c r="AX61" s="57" t="s">
        <v>76</v>
      </c>
      <c r="AY61" s="57" t="s">
        <v>77</v>
      </c>
      <c r="AZ61" s="57" t="s">
        <v>135</v>
      </c>
    </row>
    <row r="62" spans="2:52">
      <c r="B62" s="24">
        <v>60</v>
      </c>
      <c r="C62" s="237"/>
      <c r="D62" s="39" t="s">
        <v>236</v>
      </c>
      <c r="E62" s="63" t="s">
        <v>151</v>
      </c>
      <c r="F62" s="54" t="s">
        <v>41</v>
      </c>
      <c r="G62" s="67" t="s">
        <v>53</v>
      </c>
      <c r="H62" s="67" t="s">
        <v>47</v>
      </c>
      <c r="I62" s="67" t="s">
        <v>120</v>
      </c>
      <c r="J62" s="67"/>
      <c r="K62" s="39" t="s">
        <v>34</v>
      </c>
      <c r="L62" s="39">
        <v>1115</v>
      </c>
      <c r="M62" s="109" t="s">
        <v>244</v>
      </c>
      <c r="N62" s="24">
        <f t="shared" si="11"/>
        <v>545</v>
      </c>
      <c r="O62" s="150">
        <v>190</v>
      </c>
      <c r="P62" s="26">
        <f t="shared" si="12"/>
        <v>355</v>
      </c>
      <c r="Q62" s="142">
        <v>10</v>
      </c>
      <c r="R62" s="89">
        <v>0</v>
      </c>
      <c r="S62" s="26">
        <v>10</v>
      </c>
      <c r="T62" s="146">
        <f t="shared" si="13"/>
        <v>105</v>
      </c>
      <c r="U62" s="24">
        <v>75</v>
      </c>
      <c r="V62" s="137">
        <v>30</v>
      </c>
      <c r="W62" s="24"/>
      <c r="X62" s="26">
        <v>30</v>
      </c>
      <c r="Y62" s="134">
        <v>365</v>
      </c>
      <c r="Z62" s="27">
        <v>78.400000000000006</v>
      </c>
      <c r="AA62" s="115">
        <v>5.6</v>
      </c>
      <c r="AB62" s="28">
        <v>37.6</v>
      </c>
      <c r="AC62" s="115">
        <v>5.6</v>
      </c>
      <c r="AD62" s="29">
        <v>6.5</v>
      </c>
      <c r="AE62" s="28">
        <v>3.4</v>
      </c>
      <c r="AF62" s="28">
        <v>2.6</v>
      </c>
      <c r="AG62" s="28">
        <v>2.2999999999999998</v>
      </c>
      <c r="AH62" s="30">
        <v>1.7</v>
      </c>
      <c r="AI62" s="30">
        <v>150</v>
      </c>
      <c r="AK62" s="57" t="s">
        <v>67</v>
      </c>
      <c r="AM62" s="57" t="s">
        <v>79</v>
      </c>
      <c r="AO62" s="57" t="s">
        <v>55</v>
      </c>
      <c r="AQ62" s="57" t="s">
        <v>108</v>
      </c>
      <c r="AR62" s="57" t="s">
        <v>127</v>
      </c>
      <c r="AS62" s="57" t="s">
        <v>123</v>
      </c>
      <c r="AT62" s="57" t="s">
        <v>129</v>
      </c>
      <c r="AU62" s="57" t="s">
        <v>122</v>
      </c>
      <c r="AV62" s="57" t="s">
        <v>107</v>
      </c>
      <c r="AW62" s="57" t="s">
        <v>75</v>
      </c>
      <c r="AX62" s="57" t="s">
        <v>76</v>
      </c>
      <c r="AY62" s="57" t="s">
        <v>77</v>
      </c>
      <c r="AZ62" s="57" t="s">
        <v>135</v>
      </c>
    </row>
    <row r="63" spans="2:52">
      <c r="B63" s="24">
        <v>61</v>
      </c>
      <c r="C63" s="237"/>
      <c r="D63" s="39" t="s">
        <v>237</v>
      </c>
      <c r="E63" s="63" t="s">
        <v>151</v>
      </c>
      <c r="F63" s="54" t="s">
        <v>41</v>
      </c>
      <c r="G63" s="67" t="s">
        <v>53</v>
      </c>
      <c r="H63" s="67" t="s">
        <v>48</v>
      </c>
      <c r="I63" s="67"/>
      <c r="J63" s="67"/>
      <c r="K63" s="39" t="s">
        <v>34</v>
      </c>
      <c r="L63" s="39">
        <v>1115</v>
      </c>
      <c r="M63" s="109" t="s">
        <v>243</v>
      </c>
      <c r="N63" s="24">
        <f t="shared" si="11"/>
        <v>515</v>
      </c>
      <c r="O63" s="150">
        <v>190</v>
      </c>
      <c r="P63" s="26">
        <f t="shared" si="12"/>
        <v>325</v>
      </c>
      <c r="Q63" s="142">
        <v>0</v>
      </c>
      <c r="R63" s="89">
        <v>0</v>
      </c>
      <c r="S63" s="26">
        <v>0</v>
      </c>
      <c r="T63" s="146">
        <f t="shared" si="13"/>
        <v>105</v>
      </c>
      <c r="U63" s="24">
        <v>85</v>
      </c>
      <c r="V63" s="137"/>
      <c r="W63" s="24"/>
      <c r="X63" s="26"/>
      <c r="Y63" s="134">
        <v>365</v>
      </c>
      <c r="Z63" s="27">
        <v>78.400000000000006</v>
      </c>
      <c r="AA63" s="115">
        <v>5.6</v>
      </c>
      <c r="AB63" s="28">
        <v>37.6</v>
      </c>
      <c r="AC63" s="115">
        <v>5.6</v>
      </c>
      <c r="AD63" s="29">
        <v>6.5</v>
      </c>
      <c r="AE63" s="28">
        <v>3.4</v>
      </c>
      <c r="AF63" s="28">
        <v>2.6</v>
      </c>
      <c r="AG63" s="28">
        <v>2.2999999999999998</v>
      </c>
      <c r="AH63" s="30">
        <v>1.7</v>
      </c>
      <c r="AI63" s="30">
        <v>150</v>
      </c>
      <c r="AK63" s="57" t="s">
        <v>67</v>
      </c>
      <c r="AM63" s="57" t="s">
        <v>68</v>
      </c>
      <c r="AR63" s="57" t="s">
        <v>127</v>
      </c>
      <c r="AS63" s="57" t="s">
        <v>123</v>
      </c>
      <c r="AT63" s="57" t="s">
        <v>129</v>
      </c>
      <c r="AU63" s="57" t="s">
        <v>122</v>
      </c>
      <c r="AV63" s="57" t="s">
        <v>107</v>
      </c>
      <c r="AW63" s="57" t="s">
        <v>75</v>
      </c>
      <c r="AX63" s="57" t="s">
        <v>76</v>
      </c>
      <c r="AY63" s="57" t="s">
        <v>77</v>
      </c>
      <c r="AZ63" s="57" t="s">
        <v>135</v>
      </c>
    </row>
    <row r="64" spans="2:52" ht="14.25" thickBot="1">
      <c r="B64" s="31">
        <v>62</v>
      </c>
      <c r="C64" s="238"/>
      <c r="D64" s="40" t="s">
        <v>238</v>
      </c>
      <c r="E64" s="64" t="s">
        <v>151</v>
      </c>
      <c r="F64" s="55" t="s">
        <v>41</v>
      </c>
      <c r="G64" s="68" t="s">
        <v>53</v>
      </c>
      <c r="H64" s="68" t="s">
        <v>48</v>
      </c>
      <c r="I64" s="68" t="s">
        <v>120</v>
      </c>
      <c r="J64" s="68"/>
      <c r="K64" s="40" t="s">
        <v>34</v>
      </c>
      <c r="L64" s="40">
        <v>1115</v>
      </c>
      <c r="M64" s="110" t="s">
        <v>243</v>
      </c>
      <c r="N64" s="31">
        <f t="shared" si="11"/>
        <v>535</v>
      </c>
      <c r="O64" s="151">
        <v>190</v>
      </c>
      <c r="P64" s="33">
        <f t="shared" si="12"/>
        <v>345</v>
      </c>
      <c r="Q64" s="143">
        <v>10</v>
      </c>
      <c r="R64" s="90">
        <v>0</v>
      </c>
      <c r="S64" s="33">
        <v>10</v>
      </c>
      <c r="T64" s="147">
        <f t="shared" si="13"/>
        <v>95</v>
      </c>
      <c r="U64" s="31">
        <v>85</v>
      </c>
      <c r="V64" s="138">
        <v>30</v>
      </c>
      <c r="W64" s="31"/>
      <c r="X64" s="33">
        <v>30</v>
      </c>
      <c r="Y64" s="135">
        <v>355</v>
      </c>
      <c r="Z64" s="34">
        <v>70.900000000000006</v>
      </c>
      <c r="AA64" s="116">
        <v>5.0999999999999996</v>
      </c>
      <c r="AB64" s="35">
        <v>34</v>
      </c>
      <c r="AC64" s="116">
        <v>5.0999999999999996</v>
      </c>
      <c r="AD64" s="36">
        <v>5.9</v>
      </c>
      <c r="AE64" s="35">
        <v>3.1</v>
      </c>
      <c r="AF64" s="35">
        <v>2.2999999999999998</v>
      </c>
      <c r="AG64" s="35">
        <v>2.1</v>
      </c>
      <c r="AH64" s="37">
        <v>1.5</v>
      </c>
      <c r="AI64" s="37">
        <v>150</v>
      </c>
      <c r="AK64" s="57" t="s">
        <v>67</v>
      </c>
      <c r="AM64" s="57" t="s">
        <v>79</v>
      </c>
      <c r="AO64" s="57" t="s">
        <v>55</v>
      </c>
      <c r="AQ64" s="57" t="s">
        <v>108</v>
      </c>
      <c r="AR64" s="57" t="s">
        <v>127</v>
      </c>
      <c r="AS64" s="57" t="s">
        <v>123</v>
      </c>
      <c r="AT64" s="57" t="s">
        <v>129</v>
      </c>
      <c r="AU64" s="57" t="s">
        <v>122</v>
      </c>
      <c r="AV64" s="57" t="s">
        <v>107</v>
      </c>
      <c r="AW64" s="57" t="s">
        <v>75</v>
      </c>
      <c r="AX64" s="57" t="s">
        <v>76</v>
      </c>
      <c r="AY64" s="57" t="s">
        <v>77</v>
      </c>
      <c r="AZ64" s="57" t="s">
        <v>135</v>
      </c>
    </row>
    <row r="65" spans="2:52" ht="13.5" customHeight="1">
      <c r="B65" s="16">
        <v>53</v>
      </c>
      <c r="C65" s="278" t="s">
        <v>147</v>
      </c>
      <c r="D65" s="38" t="s">
        <v>196</v>
      </c>
      <c r="E65" s="65" t="s">
        <v>151</v>
      </c>
      <c r="F65" s="56" t="s">
        <v>42</v>
      </c>
      <c r="G65" s="69" t="s">
        <v>53</v>
      </c>
      <c r="H65" s="69" t="s">
        <v>50</v>
      </c>
      <c r="I65" s="69"/>
      <c r="J65" s="69"/>
      <c r="K65" s="41" t="s">
        <v>34</v>
      </c>
      <c r="L65" s="41">
        <v>1109</v>
      </c>
      <c r="M65" s="111" t="s">
        <v>156</v>
      </c>
      <c r="N65" s="42">
        <f t="shared" si="0"/>
        <v>535</v>
      </c>
      <c r="O65" s="152">
        <v>190</v>
      </c>
      <c r="P65" s="43">
        <f t="shared" si="1"/>
        <v>345</v>
      </c>
      <c r="Q65" s="144">
        <v>0</v>
      </c>
      <c r="R65" s="91">
        <v>0</v>
      </c>
      <c r="S65" s="43">
        <v>0</v>
      </c>
      <c r="T65" s="148">
        <f t="shared" si="2"/>
        <v>90</v>
      </c>
      <c r="U65" s="42">
        <v>100</v>
      </c>
      <c r="V65" s="140"/>
      <c r="W65" s="42"/>
      <c r="X65" s="43"/>
      <c r="Y65" s="136">
        <v>385</v>
      </c>
      <c r="Z65" s="44">
        <v>67.164179104477611</v>
      </c>
      <c r="AA65" s="114">
        <v>4.8</v>
      </c>
      <c r="AB65" s="21">
        <v>32.200000000000003</v>
      </c>
      <c r="AC65" s="114">
        <v>4.8</v>
      </c>
      <c r="AD65" s="45">
        <v>5.6</v>
      </c>
      <c r="AE65" s="21">
        <v>2.9</v>
      </c>
      <c r="AF65" s="21">
        <v>2.2000000000000002</v>
      </c>
      <c r="AG65" s="21">
        <v>1.9</v>
      </c>
      <c r="AH65" s="46">
        <v>1.5</v>
      </c>
      <c r="AI65" s="46">
        <v>150</v>
      </c>
      <c r="AK65" s="57" t="s">
        <v>67</v>
      </c>
      <c r="AM65" s="57" t="s">
        <v>68</v>
      </c>
      <c r="AR65" s="57" t="s">
        <v>127</v>
      </c>
      <c r="AS65" s="57" t="s">
        <v>123</v>
      </c>
      <c r="AT65" s="57" t="s">
        <v>129</v>
      </c>
      <c r="AU65" s="57" t="s">
        <v>122</v>
      </c>
      <c r="AV65" s="57" t="s">
        <v>107</v>
      </c>
      <c r="AW65" s="57" t="s">
        <v>75</v>
      </c>
      <c r="AX65" s="57" t="s">
        <v>76</v>
      </c>
      <c r="AY65" s="57" t="s">
        <v>77</v>
      </c>
      <c r="AZ65" s="57" t="s">
        <v>135</v>
      </c>
    </row>
    <row r="66" spans="2:52">
      <c r="B66" s="24">
        <v>54</v>
      </c>
      <c r="C66" s="237"/>
      <c r="D66" s="41" t="s">
        <v>188</v>
      </c>
      <c r="E66" s="63" t="s">
        <v>151</v>
      </c>
      <c r="F66" s="54" t="s">
        <v>42</v>
      </c>
      <c r="G66" s="67" t="s">
        <v>53</v>
      </c>
      <c r="H66" s="67" t="s">
        <v>50</v>
      </c>
      <c r="I66" s="67" t="s">
        <v>120</v>
      </c>
      <c r="J66" s="67"/>
      <c r="K66" s="39" t="s">
        <v>34</v>
      </c>
      <c r="L66" s="39">
        <v>1109</v>
      </c>
      <c r="M66" s="109" t="s">
        <v>156</v>
      </c>
      <c r="N66" s="24">
        <f t="shared" si="0"/>
        <v>555</v>
      </c>
      <c r="O66" s="150">
        <v>190</v>
      </c>
      <c r="P66" s="26">
        <f t="shared" si="1"/>
        <v>365</v>
      </c>
      <c r="Q66" s="142">
        <v>10</v>
      </c>
      <c r="R66" s="89">
        <v>0</v>
      </c>
      <c r="S66" s="26">
        <v>10</v>
      </c>
      <c r="T66" s="146">
        <f t="shared" si="2"/>
        <v>80</v>
      </c>
      <c r="U66" s="24">
        <v>100</v>
      </c>
      <c r="V66" s="137">
        <v>30</v>
      </c>
      <c r="W66" s="24"/>
      <c r="X66" s="26">
        <v>30</v>
      </c>
      <c r="Y66" s="134">
        <v>375</v>
      </c>
      <c r="Z66" s="27">
        <v>59.701492537313428</v>
      </c>
      <c r="AA66" s="115">
        <v>4.3</v>
      </c>
      <c r="AB66" s="28">
        <v>28.6</v>
      </c>
      <c r="AC66" s="115">
        <v>4.3</v>
      </c>
      <c r="AD66" s="29">
        <v>4.9000000000000004</v>
      </c>
      <c r="AE66" s="28">
        <v>2.6</v>
      </c>
      <c r="AF66" s="28">
        <v>2</v>
      </c>
      <c r="AG66" s="28">
        <v>1.7</v>
      </c>
      <c r="AH66" s="30">
        <v>1.3</v>
      </c>
      <c r="AI66" s="30">
        <v>150</v>
      </c>
      <c r="AK66" s="57" t="s">
        <v>67</v>
      </c>
      <c r="AM66" s="57" t="s">
        <v>79</v>
      </c>
      <c r="AO66" s="57" t="s">
        <v>55</v>
      </c>
      <c r="AQ66" s="57" t="s">
        <v>108</v>
      </c>
      <c r="AR66" s="57" t="s">
        <v>127</v>
      </c>
      <c r="AS66" s="57" t="s">
        <v>123</v>
      </c>
      <c r="AT66" s="57" t="s">
        <v>129</v>
      </c>
      <c r="AU66" s="57" t="s">
        <v>122</v>
      </c>
      <c r="AV66" s="57" t="s">
        <v>107</v>
      </c>
      <c r="AW66" s="57" t="s">
        <v>75</v>
      </c>
      <c r="AX66" s="57" t="s">
        <v>76</v>
      </c>
      <c r="AY66" s="57" t="s">
        <v>77</v>
      </c>
      <c r="AZ66" s="57" t="s">
        <v>135</v>
      </c>
    </row>
    <row r="67" spans="2:52">
      <c r="B67" s="24">
        <v>55</v>
      </c>
      <c r="C67" s="237"/>
      <c r="D67" s="41" t="s">
        <v>197</v>
      </c>
      <c r="E67" s="63" t="s">
        <v>151</v>
      </c>
      <c r="F67" s="54" t="s">
        <v>42</v>
      </c>
      <c r="G67" s="67" t="s">
        <v>53</v>
      </c>
      <c r="H67" s="67" t="s">
        <v>51</v>
      </c>
      <c r="I67" s="67"/>
      <c r="J67" s="67"/>
      <c r="K67" s="39" t="s">
        <v>34</v>
      </c>
      <c r="L67" s="39">
        <v>1109</v>
      </c>
      <c r="M67" s="109" t="s">
        <v>156</v>
      </c>
      <c r="N67" s="24">
        <f t="shared" si="0"/>
        <v>520</v>
      </c>
      <c r="O67" s="150">
        <v>190</v>
      </c>
      <c r="P67" s="26">
        <f t="shared" si="1"/>
        <v>330</v>
      </c>
      <c r="Q67" s="142">
        <v>0</v>
      </c>
      <c r="R67" s="89">
        <v>0</v>
      </c>
      <c r="S67" s="26">
        <v>0</v>
      </c>
      <c r="T67" s="146">
        <f t="shared" si="2"/>
        <v>75</v>
      </c>
      <c r="U67" s="24">
        <v>115</v>
      </c>
      <c r="V67" s="137"/>
      <c r="W67" s="24"/>
      <c r="X67" s="26"/>
      <c r="Y67" s="134">
        <v>370</v>
      </c>
      <c r="Z67" s="27">
        <v>55.970149253731336</v>
      </c>
      <c r="AA67" s="115">
        <v>4</v>
      </c>
      <c r="AB67" s="28">
        <v>26.9</v>
      </c>
      <c r="AC67" s="115">
        <v>4</v>
      </c>
      <c r="AD67" s="29">
        <v>4.5999999999999996</v>
      </c>
      <c r="AE67" s="28">
        <v>2.4</v>
      </c>
      <c r="AF67" s="28">
        <v>1.9</v>
      </c>
      <c r="AG67" s="28">
        <v>1.6</v>
      </c>
      <c r="AH67" s="30">
        <v>1.2</v>
      </c>
      <c r="AI67" s="30">
        <v>150</v>
      </c>
      <c r="AK67" s="57" t="s">
        <v>67</v>
      </c>
      <c r="AM67" s="57" t="s">
        <v>68</v>
      </c>
      <c r="AR67" s="57" t="s">
        <v>127</v>
      </c>
      <c r="AS67" s="57" t="s">
        <v>123</v>
      </c>
      <c r="AT67" s="57" t="s">
        <v>129</v>
      </c>
      <c r="AU67" s="57" t="s">
        <v>122</v>
      </c>
      <c r="AV67" s="57" t="s">
        <v>107</v>
      </c>
      <c r="AW67" s="57" t="s">
        <v>75</v>
      </c>
      <c r="AX67" s="57" t="s">
        <v>76</v>
      </c>
      <c r="AY67" s="57" t="s">
        <v>77</v>
      </c>
      <c r="AZ67" s="57" t="s">
        <v>135</v>
      </c>
    </row>
    <row r="68" spans="2:52" ht="14.25" thickBot="1">
      <c r="B68" s="31">
        <v>56</v>
      </c>
      <c r="C68" s="238"/>
      <c r="D68" s="185" t="s">
        <v>189</v>
      </c>
      <c r="E68" s="64" t="s">
        <v>151</v>
      </c>
      <c r="F68" s="55" t="s">
        <v>42</v>
      </c>
      <c r="G68" s="68" t="s">
        <v>53</v>
      </c>
      <c r="H68" s="68" t="s">
        <v>51</v>
      </c>
      <c r="I68" s="68" t="s">
        <v>120</v>
      </c>
      <c r="J68" s="68"/>
      <c r="K68" s="40" t="s">
        <v>34</v>
      </c>
      <c r="L68" s="40">
        <v>1109</v>
      </c>
      <c r="M68" s="110" t="s">
        <v>156</v>
      </c>
      <c r="N68" s="31">
        <f t="shared" si="0"/>
        <v>540</v>
      </c>
      <c r="O68" s="151">
        <v>190</v>
      </c>
      <c r="P68" s="33">
        <f t="shared" si="1"/>
        <v>350</v>
      </c>
      <c r="Q68" s="143">
        <v>10</v>
      </c>
      <c r="R68" s="90">
        <v>0</v>
      </c>
      <c r="S68" s="33">
        <v>10</v>
      </c>
      <c r="T68" s="147">
        <f t="shared" si="2"/>
        <v>65</v>
      </c>
      <c r="U68" s="31">
        <v>115</v>
      </c>
      <c r="V68" s="138">
        <v>30</v>
      </c>
      <c r="W68" s="31"/>
      <c r="X68" s="33">
        <v>30</v>
      </c>
      <c r="Y68" s="135">
        <v>360</v>
      </c>
      <c r="Z68" s="34">
        <v>48.507462686567166</v>
      </c>
      <c r="AA68" s="116">
        <v>3.5</v>
      </c>
      <c r="AB68" s="35">
        <v>23.3</v>
      </c>
      <c r="AC68" s="116">
        <v>3.5</v>
      </c>
      <c r="AD68" s="36">
        <v>4</v>
      </c>
      <c r="AE68" s="35">
        <v>2.1</v>
      </c>
      <c r="AF68" s="35">
        <v>1.6</v>
      </c>
      <c r="AG68" s="35">
        <v>1.4</v>
      </c>
      <c r="AH68" s="37">
        <v>1.1000000000000001</v>
      </c>
      <c r="AI68" s="37">
        <v>150</v>
      </c>
      <c r="AK68" s="57" t="s">
        <v>67</v>
      </c>
      <c r="AM68" s="57" t="s">
        <v>79</v>
      </c>
      <c r="AO68" s="57" t="s">
        <v>55</v>
      </c>
      <c r="AQ68" s="57" t="s">
        <v>108</v>
      </c>
      <c r="AR68" s="57" t="s">
        <v>127</v>
      </c>
      <c r="AS68" s="57" t="s">
        <v>123</v>
      </c>
      <c r="AT68" s="57" t="s">
        <v>129</v>
      </c>
      <c r="AU68" s="57" t="s">
        <v>122</v>
      </c>
      <c r="AV68" s="57" t="s">
        <v>107</v>
      </c>
      <c r="AW68" s="57" t="s">
        <v>75</v>
      </c>
      <c r="AX68" s="57" t="s">
        <v>76</v>
      </c>
      <c r="AY68" s="57" t="s">
        <v>77</v>
      </c>
      <c r="AZ68" s="57" t="s">
        <v>135</v>
      </c>
    </row>
    <row r="69" spans="2:52" ht="13.5" customHeight="1">
      <c r="B69" s="16">
        <v>63</v>
      </c>
      <c r="C69" s="278" t="s">
        <v>147</v>
      </c>
      <c r="D69" s="38" t="s">
        <v>239</v>
      </c>
      <c r="E69" s="65" t="s">
        <v>151</v>
      </c>
      <c r="F69" s="56" t="s">
        <v>42</v>
      </c>
      <c r="G69" s="69" t="s">
        <v>53</v>
      </c>
      <c r="H69" s="69" t="s">
        <v>50</v>
      </c>
      <c r="I69" s="69"/>
      <c r="J69" s="69"/>
      <c r="K69" s="41" t="s">
        <v>34</v>
      </c>
      <c r="L69" s="41">
        <v>1116</v>
      </c>
      <c r="M69" s="111" t="s">
        <v>243</v>
      </c>
      <c r="N69" s="42">
        <f t="shared" ref="N69:N72" si="14">SUM(V69,Y69,AI69)</f>
        <v>535</v>
      </c>
      <c r="O69" s="152">
        <v>190</v>
      </c>
      <c r="P69" s="43">
        <f t="shared" ref="P69:P72" si="15">N69-O69</f>
        <v>345</v>
      </c>
      <c r="Q69" s="144">
        <v>0</v>
      </c>
      <c r="R69" s="91">
        <v>0</v>
      </c>
      <c r="S69" s="43">
        <v>0</v>
      </c>
      <c r="T69" s="148">
        <f t="shared" ref="T69:T72" si="16">O69-U69-Q69</f>
        <v>90</v>
      </c>
      <c r="U69" s="42">
        <v>100</v>
      </c>
      <c r="V69" s="140"/>
      <c r="W69" s="42"/>
      <c r="X69" s="43"/>
      <c r="Y69" s="136">
        <v>385</v>
      </c>
      <c r="Z69" s="44">
        <v>67.164179104477611</v>
      </c>
      <c r="AA69" s="114">
        <v>4.8</v>
      </c>
      <c r="AB69" s="21">
        <v>32.200000000000003</v>
      </c>
      <c r="AC69" s="114">
        <v>4.8</v>
      </c>
      <c r="AD69" s="45">
        <v>5.6</v>
      </c>
      <c r="AE69" s="21">
        <v>2.9</v>
      </c>
      <c r="AF69" s="21">
        <v>2.2000000000000002</v>
      </c>
      <c r="AG69" s="21">
        <v>1.9</v>
      </c>
      <c r="AH69" s="46">
        <v>1.5</v>
      </c>
      <c r="AI69" s="46">
        <v>150</v>
      </c>
      <c r="AK69" s="57" t="s">
        <v>67</v>
      </c>
      <c r="AM69" s="57" t="s">
        <v>68</v>
      </c>
      <c r="AR69" s="57" t="s">
        <v>127</v>
      </c>
      <c r="AS69" s="57" t="s">
        <v>123</v>
      </c>
      <c r="AT69" s="57" t="s">
        <v>129</v>
      </c>
      <c r="AU69" s="57" t="s">
        <v>122</v>
      </c>
      <c r="AV69" s="57" t="s">
        <v>107</v>
      </c>
      <c r="AW69" s="57" t="s">
        <v>75</v>
      </c>
      <c r="AX69" s="57" t="s">
        <v>76</v>
      </c>
      <c r="AY69" s="57" t="s">
        <v>77</v>
      </c>
      <c r="AZ69" s="57" t="s">
        <v>135</v>
      </c>
    </row>
    <row r="70" spans="2:52">
      <c r="B70" s="24">
        <v>64</v>
      </c>
      <c r="C70" s="237"/>
      <c r="D70" s="41" t="s">
        <v>240</v>
      </c>
      <c r="E70" s="63" t="s">
        <v>151</v>
      </c>
      <c r="F70" s="54" t="s">
        <v>42</v>
      </c>
      <c r="G70" s="67" t="s">
        <v>53</v>
      </c>
      <c r="H70" s="67" t="s">
        <v>50</v>
      </c>
      <c r="I70" s="67" t="s">
        <v>120</v>
      </c>
      <c r="J70" s="67"/>
      <c r="K70" s="39" t="s">
        <v>34</v>
      </c>
      <c r="L70" s="39">
        <v>1116</v>
      </c>
      <c r="M70" s="109" t="s">
        <v>243</v>
      </c>
      <c r="N70" s="24">
        <f t="shared" si="14"/>
        <v>555</v>
      </c>
      <c r="O70" s="150">
        <v>190</v>
      </c>
      <c r="P70" s="26">
        <f t="shared" si="15"/>
        <v>365</v>
      </c>
      <c r="Q70" s="142">
        <v>10</v>
      </c>
      <c r="R70" s="89">
        <v>0</v>
      </c>
      <c r="S70" s="26">
        <v>10</v>
      </c>
      <c r="T70" s="146">
        <f t="shared" si="16"/>
        <v>80</v>
      </c>
      <c r="U70" s="24">
        <v>100</v>
      </c>
      <c r="V70" s="137">
        <v>30</v>
      </c>
      <c r="W70" s="24"/>
      <c r="X70" s="26">
        <v>30</v>
      </c>
      <c r="Y70" s="134">
        <v>375</v>
      </c>
      <c r="Z70" s="27">
        <v>59.701492537313428</v>
      </c>
      <c r="AA70" s="115">
        <v>4.3</v>
      </c>
      <c r="AB70" s="28">
        <v>28.6</v>
      </c>
      <c r="AC70" s="115">
        <v>4.3</v>
      </c>
      <c r="AD70" s="29">
        <v>4.9000000000000004</v>
      </c>
      <c r="AE70" s="28">
        <v>2.6</v>
      </c>
      <c r="AF70" s="28">
        <v>2</v>
      </c>
      <c r="AG70" s="28">
        <v>1.7</v>
      </c>
      <c r="AH70" s="30">
        <v>1.3</v>
      </c>
      <c r="AI70" s="30">
        <v>150</v>
      </c>
      <c r="AK70" s="57" t="s">
        <v>67</v>
      </c>
      <c r="AM70" s="57" t="s">
        <v>79</v>
      </c>
      <c r="AO70" s="57" t="s">
        <v>55</v>
      </c>
      <c r="AQ70" s="57" t="s">
        <v>108</v>
      </c>
      <c r="AR70" s="57" t="s">
        <v>127</v>
      </c>
      <c r="AS70" s="57" t="s">
        <v>123</v>
      </c>
      <c r="AT70" s="57" t="s">
        <v>129</v>
      </c>
      <c r="AU70" s="57" t="s">
        <v>122</v>
      </c>
      <c r="AV70" s="57" t="s">
        <v>107</v>
      </c>
      <c r="AW70" s="57" t="s">
        <v>75</v>
      </c>
      <c r="AX70" s="57" t="s">
        <v>76</v>
      </c>
      <c r="AY70" s="57" t="s">
        <v>77</v>
      </c>
      <c r="AZ70" s="57" t="s">
        <v>135</v>
      </c>
    </row>
    <row r="71" spans="2:52">
      <c r="B71" s="24">
        <v>65</v>
      </c>
      <c r="C71" s="237"/>
      <c r="D71" s="41" t="s">
        <v>241</v>
      </c>
      <c r="E71" s="63" t="s">
        <v>151</v>
      </c>
      <c r="F71" s="54" t="s">
        <v>42</v>
      </c>
      <c r="G71" s="67" t="s">
        <v>53</v>
      </c>
      <c r="H71" s="67" t="s">
        <v>51</v>
      </c>
      <c r="I71" s="67"/>
      <c r="J71" s="67"/>
      <c r="K71" s="39" t="s">
        <v>34</v>
      </c>
      <c r="L71" s="39">
        <v>1116</v>
      </c>
      <c r="M71" s="109" t="s">
        <v>243</v>
      </c>
      <c r="N71" s="24">
        <f t="shared" si="14"/>
        <v>520</v>
      </c>
      <c r="O71" s="150">
        <v>190</v>
      </c>
      <c r="P71" s="26">
        <f t="shared" si="15"/>
        <v>330</v>
      </c>
      <c r="Q71" s="142">
        <v>0</v>
      </c>
      <c r="R71" s="89">
        <v>0</v>
      </c>
      <c r="S71" s="26">
        <v>0</v>
      </c>
      <c r="T71" s="146">
        <f t="shared" si="16"/>
        <v>75</v>
      </c>
      <c r="U71" s="24">
        <v>115</v>
      </c>
      <c r="V71" s="137"/>
      <c r="W71" s="24"/>
      <c r="X71" s="26"/>
      <c r="Y71" s="134">
        <v>370</v>
      </c>
      <c r="Z71" s="27">
        <v>55.970149253731336</v>
      </c>
      <c r="AA71" s="115">
        <v>4</v>
      </c>
      <c r="AB71" s="28">
        <v>26.9</v>
      </c>
      <c r="AC71" s="115">
        <v>4</v>
      </c>
      <c r="AD71" s="29">
        <v>4.5999999999999996</v>
      </c>
      <c r="AE71" s="28">
        <v>2.4</v>
      </c>
      <c r="AF71" s="28">
        <v>1.9</v>
      </c>
      <c r="AG71" s="28">
        <v>1.6</v>
      </c>
      <c r="AH71" s="30">
        <v>1.2</v>
      </c>
      <c r="AI71" s="30">
        <v>150</v>
      </c>
      <c r="AK71" s="57" t="s">
        <v>67</v>
      </c>
      <c r="AM71" s="57" t="s">
        <v>68</v>
      </c>
      <c r="AR71" s="57" t="s">
        <v>127</v>
      </c>
      <c r="AS71" s="57" t="s">
        <v>123</v>
      </c>
      <c r="AT71" s="57" t="s">
        <v>129</v>
      </c>
      <c r="AU71" s="57" t="s">
        <v>122</v>
      </c>
      <c r="AV71" s="57" t="s">
        <v>107</v>
      </c>
      <c r="AW71" s="57" t="s">
        <v>75</v>
      </c>
      <c r="AX71" s="57" t="s">
        <v>76</v>
      </c>
      <c r="AY71" s="57" t="s">
        <v>77</v>
      </c>
      <c r="AZ71" s="57" t="s">
        <v>135</v>
      </c>
    </row>
    <row r="72" spans="2:52" ht="14.25" thickBot="1">
      <c r="B72" s="31">
        <v>66</v>
      </c>
      <c r="C72" s="238"/>
      <c r="D72" s="185" t="s">
        <v>242</v>
      </c>
      <c r="E72" s="64" t="s">
        <v>151</v>
      </c>
      <c r="F72" s="55" t="s">
        <v>42</v>
      </c>
      <c r="G72" s="68" t="s">
        <v>53</v>
      </c>
      <c r="H72" s="68" t="s">
        <v>51</v>
      </c>
      <c r="I72" s="68" t="s">
        <v>120</v>
      </c>
      <c r="J72" s="68"/>
      <c r="K72" s="40" t="s">
        <v>34</v>
      </c>
      <c r="L72" s="40">
        <v>1116</v>
      </c>
      <c r="M72" s="110" t="s">
        <v>243</v>
      </c>
      <c r="N72" s="31">
        <f t="shared" si="14"/>
        <v>540</v>
      </c>
      <c r="O72" s="151">
        <v>190</v>
      </c>
      <c r="P72" s="33">
        <f t="shared" si="15"/>
        <v>350</v>
      </c>
      <c r="Q72" s="143">
        <v>10</v>
      </c>
      <c r="R72" s="90">
        <v>0</v>
      </c>
      <c r="S72" s="33">
        <v>10</v>
      </c>
      <c r="T72" s="147">
        <f t="shared" si="16"/>
        <v>65</v>
      </c>
      <c r="U72" s="31">
        <v>115</v>
      </c>
      <c r="V72" s="138">
        <v>30</v>
      </c>
      <c r="W72" s="31"/>
      <c r="X72" s="33">
        <v>30</v>
      </c>
      <c r="Y72" s="135">
        <v>360</v>
      </c>
      <c r="Z72" s="34">
        <v>48.507462686567166</v>
      </c>
      <c r="AA72" s="116">
        <v>3.5</v>
      </c>
      <c r="AB72" s="35">
        <v>23.3</v>
      </c>
      <c r="AC72" s="116">
        <v>3.5</v>
      </c>
      <c r="AD72" s="36">
        <v>4</v>
      </c>
      <c r="AE72" s="35">
        <v>2.1</v>
      </c>
      <c r="AF72" s="35">
        <v>1.6</v>
      </c>
      <c r="AG72" s="35">
        <v>1.4</v>
      </c>
      <c r="AH72" s="37">
        <v>1.1000000000000001</v>
      </c>
      <c r="AI72" s="37">
        <v>150</v>
      </c>
      <c r="AK72" s="57" t="s">
        <v>67</v>
      </c>
      <c r="AM72" s="57" t="s">
        <v>79</v>
      </c>
      <c r="AO72" s="57" t="s">
        <v>55</v>
      </c>
      <c r="AQ72" s="57" t="s">
        <v>108</v>
      </c>
      <c r="AR72" s="57" t="s">
        <v>127</v>
      </c>
      <c r="AS72" s="57" t="s">
        <v>123</v>
      </c>
      <c r="AT72" s="57" t="s">
        <v>129</v>
      </c>
      <c r="AU72" s="57" t="s">
        <v>122</v>
      </c>
      <c r="AV72" s="57" t="s">
        <v>107</v>
      </c>
      <c r="AW72" s="57" t="s">
        <v>75</v>
      </c>
      <c r="AX72" s="57" t="s">
        <v>76</v>
      </c>
      <c r="AY72" s="57" t="s">
        <v>77</v>
      </c>
      <c r="AZ72" s="57" t="s">
        <v>135</v>
      </c>
    </row>
    <row r="73" spans="2:52">
      <c r="B73" s="16">
        <v>67</v>
      </c>
      <c r="C73" s="236" t="s">
        <v>245</v>
      </c>
      <c r="D73" s="17" t="s">
        <v>257</v>
      </c>
      <c r="E73" s="59" t="s">
        <v>150</v>
      </c>
      <c r="F73" s="50" t="s">
        <v>255</v>
      </c>
      <c r="G73" s="59" t="s">
        <v>45</v>
      </c>
      <c r="H73" s="70" t="s">
        <v>46</v>
      </c>
      <c r="I73" s="59"/>
      <c r="J73" s="59"/>
      <c r="K73" s="17" t="s">
        <v>28</v>
      </c>
      <c r="L73" s="17">
        <v>1117</v>
      </c>
      <c r="M73" s="105" t="s">
        <v>155</v>
      </c>
      <c r="N73" s="101">
        <f>SUM(V73,Y73,AI73)</f>
        <v>535</v>
      </c>
      <c r="O73" s="149">
        <v>251</v>
      </c>
      <c r="P73" s="18">
        <f>N73-O73</f>
        <v>284</v>
      </c>
      <c r="Q73" s="141">
        <v>0</v>
      </c>
      <c r="R73" s="88">
        <v>0</v>
      </c>
      <c r="S73" s="18">
        <v>0</v>
      </c>
      <c r="T73" s="145">
        <f>O73-U73-Q73</f>
        <v>186</v>
      </c>
      <c r="U73" s="16">
        <v>65</v>
      </c>
      <c r="V73" s="141">
        <v>0</v>
      </c>
      <c r="W73" s="16"/>
      <c r="X73" s="18"/>
      <c r="Y73" s="133">
        <v>385</v>
      </c>
      <c r="Z73" s="19">
        <v>114.1</v>
      </c>
      <c r="AA73" s="117"/>
      <c r="AB73" s="21">
        <v>66.2</v>
      </c>
      <c r="AC73" s="114">
        <v>13.2</v>
      </c>
      <c r="AD73" s="22">
        <v>8.8000000000000007</v>
      </c>
      <c r="AE73" s="20">
        <v>6.2</v>
      </c>
      <c r="AF73" s="20">
        <v>5.7</v>
      </c>
      <c r="AG73" s="20">
        <v>3.5</v>
      </c>
      <c r="AH73" s="23">
        <v>2.6</v>
      </c>
      <c r="AI73" s="23">
        <v>150</v>
      </c>
      <c r="AK73" s="57" t="s">
        <v>67</v>
      </c>
      <c r="AL73" s="57" t="s">
        <v>68</v>
      </c>
      <c r="AM73" s="57" t="s">
        <v>69</v>
      </c>
      <c r="AR73" s="57" t="s">
        <v>74</v>
      </c>
      <c r="AT73" s="57" t="s">
        <v>129</v>
      </c>
      <c r="AU73" s="57" t="s">
        <v>122</v>
      </c>
      <c r="AV73" s="57" t="s">
        <v>106</v>
      </c>
      <c r="AW73" s="57" t="s">
        <v>75</v>
      </c>
      <c r="AX73" s="57" t="s">
        <v>76</v>
      </c>
      <c r="AY73" s="57" t="s">
        <v>77</v>
      </c>
      <c r="AZ73" s="57" t="s">
        <v>135</v>
      </c>
    </row>
    <row r="74" spans="2:52">
      <c r="B74" s="24">
        <v>68</v>
      </c>
      <c r="C74" s="237"/>
      <c r="D74" s="25" t="s">
        <v>258</v>
      </c>
      <c r="E74" s="60" t="s">
        <v>150</v>
      </c>
      <c r="F74" s="51" t="s">
        <v>254</v>
      </c>
      <c r="G74" s="60" t="s">
        <v>44</v>
      </c>
      <c r="H74" s="71" t="s">
        <v>46</v>
      </c>
      <c r="I74" s="71" t="s">
        <v>120</v>
      </c>
      <c r="J74" s="60"/>
      <c r="K74" s="25" t="s">
        <v>28</v>
      </c>
      <c r="L74" s="25">
        <v>1117</v>
      </c>
      <c r="M74" s="106" t="s">
        <v>155</v>
      </c>
      <c r="N74" s="102">
        <f t="shared" ref="N74:N80" si="17">SUM(V74,Y74,AI74)</f>
        <v>555</v>
      </c>
      <c r="O74" s="150">
        <v>251</v>
      </c>
      <c r="P74" s="26">
        <f t="shared" ref="P74:P80" si="18">N74-O74</f>
        <v>304</v>
      </c>
      <c r="Q74" s="142">
        <v>10</v>
      </c>
      <c r="R74" s="89">
        <v>0</v>
      </c>
      <c r="S74" s="26">
        <v>10</v>
      </c>
      <c r="T74" s="146">
        <f t="shared" ref="T74:T80" si="19">O74-U74-Q74</f>
        <v>176</v>
      </c>
      <c r="U74" s="24">
        <v>65</v>
      </c>
      <c r="V74" s="142">
        <v>30</v>
      </c>
      <c r="W74" s="24"/>
      <c r="X74" s="26">
        <v>30</v>
      </c>
      <c r="Y74" s="134">
        <v>375</v>
      </c>
      <c r="Z74" s="27">
        <v>108</v>
      </c>
      <c r="AA74" s="115"/>
      <c r="AB74" s="28">
        <v>62.6</v>
      </c>
      <c r="AC74" s="115">
        <v>12.5</v>
      </c>
      <c r="AD74" s="29">
        <v>8.4</v>
      </c>
      <c r="AE74" s="28">
        <v>5.8</v>
      </c>
      <c r="AF74" s="28">
        <v>5.4</v>
      </c>
      <c r="AG74" s="28">
        <v>3.3</v>
      </c>
      <c r="AH74" s="30">
        <v>2.5</v>
      </c>
      <c r="AI74" s="30">
        <v>150</v>
      </c>
      <c r="AK74" s="57" t="s">
        <v>67</v>
      </c>
      <c r="AL74" s="57" t="s">
        <v>79</v>
      </c>
      <c r="AM74" s="57" t="s">
        <v>80</v>
      </c>
      <c r="AO74" s="57" t="s">
        <v>55</v>
      </c>
      <c r="AP74" s="57" t="s">
        <v>72</v>
      </c>
      <c r="AQ74" s="57" t="s">
        <v>108</v>
      </c>
      <c r="AR74" s="57" t="s">
        <v>74</v>
      </c>
      <c r="AT74" s="57" t="s">
        <v>129</v>
      </c>
      <c r="AU74" s="57" t="s">
        <v>122</v>
      </c>
      <c r="AV74" s="57" t="s">
        <v>106</v>
      </c>
      <c r="AW74" s="57" t="s">
        <v>75</v>
      </c>
      <c r="AX74" s="57" t="s">
        <v>76</v>
      </c>
      <c r="AY74" s="57" t="s">
        <v>77</v>
      </c>
      <c r="AZ74" s="57" t="s">
        <v>135</v>
      </c>
    </row>
    <row r="75" spans="2:52">
      <c r="B75" s="24">
        <v>69</v>
      </c>
      <c r="C75" s="237"/>
      <c r="D75" s="25" t="s">
        <v>247</v>
      </c>
      <c r="E75" s="60" t="s">
        <v>150</v>
      </c>
      <c r="F75" s="51" t="s">
        <v>254</v>
      </c>
      <c r="G75" s="60" t="s">
        <v>44</v>
      </c>
      <c r="H75" s="71" t="s">
        <v>47</v>
      </c>
      <c r="I75" s="71"/>
      <c r="J75" s="60"/>
      <c r="K75" s="25" t="s">
        <v>28</v>
      </c>
      <c r="L75" s="25">
        <v>1117</v>
      </c>
      <c r="M75" s="106" t="s">
        <v>155</v>
      </c>
      <c r="N75" s="102">
        <f t="shared" si="17"/>
        <v>525</v>
      </c>
      <c r="O75" s="150">
        <v>251</v>
      </c>
      <c r="P75" s="26">
        <f t="shared" si="18"/>
        <v>274</v>
      </c>
      <c r="Q75" s="142">
        <v>0</v>
      </c>
      <c r="R75" s="89">
        <v>0</v>
      </c>
      <c r="S75" s="26">
        <v>0</v>
      </c>
      <c r="T75" s="146">
        <f t="shared" si="19"/>
        <v>176</v>
      </c>
      <c r="U75" s="24">
        <v>75</v>
      </c>
      <c r="V75" s="142">
        <v>0</v>
      </c>
      <c r="W75" s="24"/>
      <c r="X75" s="26"/>
      <c r="Y75" s="134">
        <v>375</v>
      </c>
      <c r="Z75" s="27">
        <v>108</v>
      </c>
      <c r="AA75" s="115"/>
      <c r="AB75" s="28">
        <v>62.6</v>
      </c>
      <c r="AC75" s="115">
        <v>12.5</v>
      </c>
      <c r="AD75" s="29">
        <v>8.4</v>
      </c>
      <c r="AE75" s="28">
        <v>5.8</v>
      </c>
      <c r="AF75" s="28">
        <v>5.4</v>
      </c>
      <c r="AG75" s="28">
        <v>3.3</v>
      </c>
      <c r="AH75" s="30">
        <v>2.5</v>
      </c>
      <c r="AI75" s="30">
        <v>150</v>
      </c>
      <c r="AK75" s="57" t="s">
        <v>67</v>
      </c>
      <c r="AL75" s="57" t="s">
        <v>68</v>
      </c>
      <c r="AM75" s="57" t="s">
        <v>69</v>
      </c>
      <c r="AR75" s="57" t="s">
        <v>74</v>
      </c>
      <c r="AT75" s="57" t="s">
        <v>129</v>
      </c>
      <c r="AU75" s="57" t="s">
        <v>122</v>
      </c>
      <c r="AV75" s="57" t="s">
        <v>106</v>
      </c>
      <c r="AW75" s="57" t="s">
        <v>75</v>
      </c>
      <c r="AX75" s="57" t="s">
        <v>76</v>
      </c>
      <c r="AY75" s="57" t="s">
        <v>77</v>
      </c>
      <c r="AZ75" s="57" t="s">
        <v>135</v>
      </c>
    </row>
    <row r="76" spans="2:52">
      <c r="B76" s="24">
        <v>70</v>
      </c>
      <c r="C76" s="237"/>
      <c r="D76" s="25" t="s">
        <v>248</v>
      </c>
      <c r="E76" s="60" t="s">
        <v>150</v>
      </c>
      <c r="F76" s="51" t="s">
        <v>254</v>
      </c>
      <c r="G76" s="60" t="s">
        <v>44</v>
      </c>
      <c r="H76" s="71" t="s">
        <v>47</v>
      </c>
      <c r="I76" s="71" t="s">
        <v>120</v>
      </c>
      <c r="J76" s="60"/>
      <c r="K76" s="25" t="s">
        <v>28</v>
      </c>
      <c r="L76" s="25">
        <v>1117</v>
      </c>
      <c r="M76" s="106" t="s">
        <v>155</v>
      </c>
      <c r="N76" s="102">
        <f t="shared" si="17"/>
        <v>545</v>
      </c>
      <c r="O76" s="150">
        <v>251</v>
      </c>
      <c r="P76" s="26">
        <f t="shared" si="18"/>
        <v>294</v>
      </c>
      <c r="Q76" s="142">
        <v>10</v>
      </c>
      <c r="R76" s="89">
        <v>0</v>
      </c>
      <c r="S76" s="26">
        <v>10</v>
      </c>
      <c r="T76" s="146">
        <f t="shared" si="19"/>
        <v>166</v>
      </c>
      <c r="U76" s="24">
        <v>75</v>
      </c>
      <c r="V76" s="142">
        <v>30</v>
      </c>
      <c r="W76" s="24"/>
      <c r="X76" s="26">
        <v>30</v>
      </c>
      <c r="Y76" s="134">
        <v>365</v>
      </c>
      <c r="Z76" s="27">
        <v>101.8</v>
      </c>
      <c r="AA76" s="115"/>
      <c r="AB76" s="28">
        <v>59.1</v>
      </c>
      <c r="AC76" s="115">
        <v>11.8</v>
      </c>
      <c r="AD76" s="29">
        <v>7.9</v>
      </c>
      <c r="AE76" s="28">
        <v>5.5</v>
      </c>
      <c r="AF76" s="28">
        <v>5.0999999999999996</v>
      </c>
      <c r="AG76" s="28">
        <v>3.1</v>
      </c>
      <c r="AH76" s="30">
        <v>2.4</v>
      </c>
      <c r="AI76" s="30">
        <v>150</v>
      </c>
      <c r="AK76" s="57" t="s">
        <v>67</v>
      </c>
      <c r="AL76" s="57" t="s">
        <v>79</v>
      </c>
      <c r="AM76" s="57" t="s">
        <v>80</v>
      </c>
      <c r="AO76" s="57" t="s">
        <v>55</v>
      </c>
      <c r="AP76" s="57" t="s">
        <v>72</v>
      </c>
      <c r="AQ76" s="57" t="s">
        <v>108</v>
      </c>
      <c r="AR76" s="57" t="s">
        <v>74</v>
      </c>
      <c r="AT76" s="57" t="s">
        <v>129</v>
      </c>
      <c r="AU76" s="57" t="s">
        <v>122</v>
      </c>
      <c r="AV76" s="57" t="s">
        <v>106</v>
      </c>
      <c r="AW76" s="57" t="s">
        <v>75</v>
      </c>
      <c r="AX76" s="57" t="s">
        <v>76</v>
      </c>
      <c r="AY76" s="57" t="s">
        <v>77</v>
      </c>
      <c r="AZ76" s="57" t="s">
        <v>135</v>
      </c>
    </row>
    <row r="77" spans="2:52">
      <c r="B77" s="24">
        <v>71</v>
      </c>
      <c r="C77" s="237"/>
      <c r="D77" s="25" t="s">
        <v>249</v>
      </c>
      <c r="E77" s="60" t="s">
        <v>150</v>
      </c>
      <c r="F77" s="51" t="s">
        <v>254</v>
      </c>
      <c r="G77" s="60" t="s">
        <v>44</v>
      </c>
      <c r="H77" s="71" t="s">
        <v>48</v>
      </c>
      <c r="I77" s="71"/>
      <c r="J77" s="60"/>
      <c r="K77" s="25" t="s">
        <v>28</v>
      </c>
      <c r="L77" s="25">
        <v>1117</v>
      </c>
      <c r="M77" s="106" t="s">
        <v>155</v>
      </c>
      <c r="N77" s="102">
        <f t="shared" si="17"/>
        <v>515</v>
      </c>
      <c r="O77" s="150">
        <v>251</v>
      </c>
      <c r="P77" s="26">
        <f t="shared" si="18"/>
        <v>264</v>
      </c>
      <c r="Q77" s="142">
        <v>0</v>
      </c>
      <c r="R77" s="89">
        <v>0</v>
      </c>
      <c r="S77" s="26">
        <v>0</v>
      </c>
      <c r="T77" s="146">
        <f t="shared" si="19"/>
        <v>166</v>
      </c>
      <c r="U77" s="24">
        <v>85</v>
      </c>
      <c r="V77" s="142">
        <v>0</v>
      </c>
      <c r="W77" s="24"/>
      <c r="X77" s="26"/>
      <c r="Y77" s="134">
        <v>365</v>
      </c>
      <c r="Z77" s="27">
        <v>101.8</v>
      </c>
      <c r="AA77" s="115"/>
      <c r="AB77" s="28">
        <v>59.1</v>
      </c>
      <c r="AC77" s="115">
        <v>11.8</v>
      </c>
      <c r="AD77" s="29">
        <v>7.9</v>
      </c>
      <c r="AE77" s="28">
        <v>5.5</v>
      </c>
      <c r="AF77" s="28">
        <v>5.0999999999999996</v>
      </c>
      <c r="AG77" s="28">
        <v>3.1</v>
      </c>
      <c r="AH77" s="30">
        <v>2.4</v>
      </c>
      <c r="AI77" s="30">
        <v>150</v>
      </c>
      <c r="AK77" s="57" t="s">
        <v>67</v>
      </c>
      <c r="AL77" s="57" t="s">
        <v>68</v>
      </c>
      <c r="AM77" s="57" t="s">
        <v>69</v>
      </c>
      <c r="AR77" s="57" t="s">
        <v>74</v>
      </c>
      <c r="AT77" s="57" t="s">
        <v>129</v>
      </c>
      <c r="AU77" s="57" t="s">
        <v>122</v>
      </c>
      <c r="AV77" s="57" t="s">
        <v>106</v>
      </c>
      <c r="AW77" s="57" t="s">
        <v>75</v>
      </c>
      <c r="AX77" s="57" t="s">
        <v>76</v>
      </c>
      <c r="AY77" s="57" t="s">
        <v>77</v>
      </c>
      <c r="AZ77" s="57" t="s">
        <v>135</v>
      </c>
    </row>
    <row r="78" spans="2:52" ht="14.25" thickBot="1">
      <c r="B78" s="31">
        <v>72</v>
      </c>
      <c r="C78" s="238"/>
      <c r="D78" s="32" t="s">
        <v>250</v>
      </c>
      <c r="E78" s="61" t="s">
        <v>150</v>
      </c>
      <c r="F78" s="52" t="s">
        <v>254</v>
      </c>
      <c r="G78" s="61" t="s">
        <v>44</v>
      </c>
      <c r="H78" s="72" t="s">
        <v>48</v>
      </c>
      <c r="I78" s="202" t="s">
        <v>120</v>
      </c>
      <c r="J78" s="61"/>
      <c r="K78" s="32" t="s">
        <v>28</v>
      </c>
      <c r="L78" s="32">
        <v>1117</v>
      </c>
      <c r="M78" s="107" t="s">
        <v>155</v>
      </c>
      <c r="N78" s="103">
        <f t="shared" si="17"/>
        <v>535</v>
      </c>
      <c r="O78" s="151">
        <v>251</v>
      </c>
      <c r="P78" s="33">
        <f t="shared" si="18"/>
        <v>284</v>
      </c>
      <c r="Q78" s="143">
        <v>10</v>
      </c>
      <c r="R78" s="90">
        <v>0</v>
      </c>
      <c r="S78" s="33">
        <v>10</v>
      </c>
      <c r="T78" s="147">
        <f t="shared" si="19"/>
        <v>156</v>
      </c>
      <c r="U78" s="31">
        <v>85</v>
      </c>
      <c r="V78" s="143">
        <v>30</v>
      </c>
      <c r="W78" s="31"/>
      <c r="X78" s="33">
        <v>30</v>
      </c>
      <c r="Y78" s="135">
        <v>355</v>
      </c>
      <c r="Z78" s="34">
        <v>95.7</v>
      </c>
      <c r="AA78" s="116"/>
      <c r="AB78" s="35">
        <v>55.5</v>
      </c>
      <c r="AC78" s="116">
        <v>11.1</v>
      </c>
      <c r="AD78" s="36">
        <v>7.4</v>
      </c>
      <c r="AE78" s="35">
        <v>5.2</v>
      </c>
      <c r="AF78" s="35">
        <v>4.8</v>
      </c>
      <c r="AG78" s="35">
        <v>3</v>
      </c>
      <c r="AH78" s="37">
        <v>2.2000000000000002</v>
      </c>
      <c r="AI78" s="37">
        <v>150</v>
      </c>
      <c r="AK78" s="57" t="s">
        <v>67</v>
      </c>
      <c r="AL78" s="57" t="s">
        <v>79</v>
      </c>
      <c r="AM78" s="57" t="s">
        <v>80</v>
      </c>
      <c r="AO78" s="57" t="s">
        <v>55</v>
      </c>
      <c r="AP78" s="57" t="s">
        <v>72</v>
      </c>
      <c r="AQ78" s="57" t="s">
        <v>108</v>
      </c>
      <c r="AR78" s="57" t="s">
        <v>74</v>
      </c>
      <c r="AT78" s="57" t="s">
        <v>129</v>
      </c>
      <c r="AU78" s="57" t="s">
        <v>122</v>
      </c>
      <c r="AV78" s="57" t="s">
        <v>106</v>
      </c>
      <c r="AW78" s="57" t="s">
        <v>75</v>
      </c>
      <c r="AX78" s="57" t="s">
        <v>76</v>
      </c>
      <c r="AY78" s="57" t="s">
        <v>77</v>
      </c>
      <c r="AZ78" s="57" t="s">
        <v>135</v>
      </c>
    </row>
    <row r="79" spans="2:52">
      <c r="B79" s="16">
        <v>73</v>
      </c>
      <c r="C79" s="234" t="s">
        <v>246</v>
      </c>
      <c r="D79" s="25" t="s">
        <v>251</v>
      </c>
      <c r="E79" s="60" t="s">
        <v>152</v>
      </c>
      <c r="F79" s="51" t="s">
        <v>256</v>
      </c>
      <c r="G79" s="60" t="s">
        <v>44</v>
      </c>
      <c r="H79" s="71" t="s">
        <v>46</v>
      </c>
      <c r="I79" s="59" t="s">
        <v>56</v>
      </c>
      <c r="J79" s="60" t="s">
        <v>52</v>
      </c>
      <c r="K79" s="25" t="s">
        <v>28</v>
      </c>
      <c r="L79" s="25">
        <v>1118</v>
      </c>
      <c r="M79" s="105" t="s">
        <v>155</v>
      </c>
      <c r="N79" s="24">
        <f t="shared" si="17"/>
        <v>555</v>
      </c>
      <c r="O79" s="150">
        <v>251</v>
      </c>
      <c r="P79" s="26">
        <f t="shared" si="18"/>
        <v>304</v>
      </c>
      <c r="Q79" s="142">
        <v>30</v>
      </c>
      <c r="R79" s="89">
        <v>30</v>
      </c>
      <c r="S79" s="26">
        <v>10</v>
      </c>
      <c r="T79" s="146">
        <f t="shared" si="19"/>
        <v>156</v>
      </c>
      <c r="U79" s="24">
        <v>65</v>
      </c>
      <c r="V79" s="142">
        <v>50</v>
      </c>
      <c r="W79" s="24">
        <v>30</v>
      </c>
      <c r="X79" s="26">
        <v>20</v>
      </c>
      <c r="Y79" s="134">
        <v>355</v>
      </c>
      <c r="Z79" s="27">
        <v>95.7</v>
      </c>
      <c r="AA79" s="115"/>
      <c r="AB79" s="28">
        <v>55.5</v>
      </c>
      <c r="AC79" s="115">
        <v>11</v>
      </c>
      <c r="AD79" s="29">
        <v>7.4</v>
      </c>
      <c r="AE79" s="28">
        <v>5.2</v>
      </c>
      <c r="AF79" s="28">
        <v>4.8</v>
      </c>
      <c r="AG79" s="28">
        <v>3</v>
      </c>
      <c r="AH79" s="30">
        <v>2.2000000000000002</v>
      </c>
      <c r="AI79" s="30">
        <v>150</v>
      </c>
      <c r="AK79" s="57" t="s">
        <v>78</v>
      </c>
      <c r="AL79" s="57" t="s">
        <v>79</v>
      </c>
      <c r="AM79" s="57" t="s">
        <v>80</v>
      </c>
      <c r="AN79" s="57" t="s">
        <v>52</v>
      </c>
      <c r="AO79" s="57" t="s">
        <v>55</v>
      </c>
      <c r="AP79" s="57" t="s">
        <v>72</v>
      </c>
      <c r="AQ79" s="57" t="s">
        <v>108</v>
      </c>
      <c r="AR79" s="57" t="s">
        <v>74</v>
      </c>
      <c r="AT79" s="57" t="s">
        <v>129</v>
      </c>
      <c r="AU79" s="57" t="s">
        <v>122</v>
      </c>
      <c r="AV79" s="57" t="s">
        <v>106</v>
      </c>
      <c r="AW79" s="57" t="s">
        <v>75</v>
      </c>
      <c r="AX79" s="57" t="s">
        <v>76</v>
      </c>
      <c r="AY79" s="57" t="s">
        <v>77</v>
      </c>
      <c r="AZ79" s="57" t="s">
        <v>135</v>
      </c>
    </row>
    <row r="80" spans="2:52">
      <c r="B80" s="24">
        <v>74</v>
      </c>
      <c r="C80" s="234"/>
      <c r="D80" s="25" t="s">
        <v>252</v>
      </c>
      <c r="E80" s="60" t="s">
        <v>152</v>
      </c>
      <c r="F80" s="51" t="s">
        <v>256</v>
      </c>
      <c r="G80" s="60" t="s">
        <v>44</v>
      </c>
      <c r="H80" s="71" t="s">
        <v>47</v>
      </c>
      <c r="I80" s="60" t="s">
        <v>56</v>
      </c>
      <c r="J80" s="60" t="s">
        <v>52</v>
      </c>
      <c r="K80" s="25" t="s">
        <v>28</v>
      </c>
      <c r="L80" s="25">
        <v>1118</v>
      </c>
      <c r="M80" s="106" t="s">
        <v>155</v>
      </c>
      <c r="N80" s="24">
        <f t="shared" si="17"/>
        <v>545</v>
      </c>
      <c r="O80" s="150">
        <v>251</v>
      </c>
      <c r="P80" s="26">
        <f t="shared" si="18"/>
        <v>294</v>
      </c>
      <c r="Q80" s="142">
        <v>30</v>
      </c>
      <c r="R80" s="89">
        <v>30</v>
      </c>
      <c r="S80" s="26">
        <v>10</v>
      </c>
      <c r="T80" s="146">
        <f t="shared" si="19"/>
        <v>146</v>
      </c>
      <c r="U80" s="24">
        <v>75</v>
      </c>
      <c r="V80" s="142">
        <v>50</v>
      </c>
      <c r="W80" s="24">
        <v>30</v>
      </c>
      <c r="X80" s="26">
        <v>20</v>
      </c>
      <c r="Y80" s="134">
        <v>345</v>
      </c>
      <c r="Z80" s="27">
        <v>89.5</v>
      </c>
      <c r="AA80" s="115"/>
      <c r="AB80" s="28">
        <v>52</v>
      </c>
      <c r="AC80" s="115">
        <v>10.3</v>
      </c>
      <c r="AD80" s="29">
        <v>6.9</v>
      </c>
      <c r="AE80" s="28">
        <v>4.8</v>
      </c>
      <c r="AF80" s="28">
        <v>4.5</v>
      </c>
      <c r="AG80" s="28">
        <v>2.8</v>
      </c>
      <c r="AH80" s="30">
        <v>2.1</v>
      </c>
      <c r="AI80" s="30">
        <v>150</v>
      </c>
      <c r="AK80" s="57" t="s">
        <v>78</v>
      </c>
      <c r="AL80" s="57" t="s">
        <v>79</v>
      </c>
      <c r="AM80" s="57" t="s">
        <v>80</v>
      </c>
      <c r="AN80" s="57" t="s">
        <v>52</v>
      </c>
      <c r="AO80" s="57" t="s">
        <v>55</v>
      </c>
      <c r="AP80" s="57" t="s">
        <v>72</v>
      </c>
      <c r="AQ80" s="57" t="s">
        <v>108</v>
      </c>
      <c r="AR80" s="57" t="s">
        <v>74</v>
      </c>
      <c r="AT80" s="57" t="s">
        <v>129</v>
      </c>
      <c r="AU80" s="57" t="s">
        <v>122</v>
      </c>
      <c r="AV80" s="57" t="s">
        <v>106</v>
      </c>
      <c r="AW80" s="57" t="s">
        <v>75</v>
      </c>
      <c r="AX80" s="57" t="s">
        <v>76</v>
      </c>
      <c r="AY80" s="57" t="s">
        <v>77</v>
      </c>
      <c r="AZ80" s="57" t="s">
        <v>135</v>
      </c>
    </row>
    <row r="81" spans="2:52" ht="14.25" thickBot="1">
      <c r="B81" s="31">
        <v>75</v>
      </c>
      <c r="C81" s="235"/>
      <c r="D81" s="32" t="s">
        <v>253</v>
      </c>
      <c r="E81" s="61" t="s">
        <v>152</v>
      </c>
      <c r="F81" s="52" t="s">
        <v>256</v>
      </c>
      <c r="G81" s="61" t="s">
        <v>44</v>
      </c>
      <c r="H81" s="72" t="s">
        <v>48</v>
      </c>
      <c r="I81" s="61" t="s">
        <v>56</v>
      </c>
      <c r="J81" s="61" t="s">
        <v>52</v>
      </c>
      <c r="K81" s="32" t="s">
        <v>28</v>
      </c>
      <c r="L81" s="32">
        <v>1118</v>
      </c>
      <c r="M81" s="189" t="s">
        <v>155</v>
      </c>
      <c r="N81" s="31">
        <f>SUM(V81,Y81,AI81)</f>
        <v>535</v>
      </c>
      <c r="O81" s="151">
        <v>251</v>
      </c>
      <c r="P81" s="33">
        <f>N81-O81</f>
        <v>284</v>
      </c>
      <c r="Q81" s="143">
        <v>30</v>
      </c>
      <c r="R81" s="90">
        <v>30</v>
      </c>
      <c r="S81" s="33">
        <v>10</v>
      </c>
      <c r="T81" s="147">
        <f>O81-U81-Q81</f>
        <v>136</v>
      </c>
      <c r="U81" s="31">
        <v>85</v>
      </c>
      <c r="V81" s="143">
        <v>50</v>
      </c>
      <c r="W81" s="31">
        <v>30</v>
      </c>
      <c r="X81" s="33">
        <v>20</v>
      </c>
      <c r="Y81" s="135">
        <v>335</v>
      </c>
      <c r="Z81" s="34">
        <v>83.4</v>
      </c>
      <c r="AA81" s="116"/>
      <c r="AB81" s="35">
        <v>48.4</v>
      </c>
      <c r="AC81" s="116">
        <v>9.6</v>
      </c>
      <c r="AD81" s="36">
        <v>6.5</v>
      </c>
      <c r="AE81" s="35">
        <v>4.5</v>
      </c>
      <c r="AF81" s="35">
        <v>4.2</v>
      </c>
      <c r="AG81" s="35">
        <v>2.6</v>
      </c>
      <c r="AH81" s="37">
        <v>1.9</v>
      </c>
      <c r="AI81" s="37">
        <v>150</v>
      </c>
      <c r="AK81" s="57" t="s">
        <v>78</v>
      </c>
      <c r="AL81" s="57" t="s">
        <v>79</v>
      </c>
      <c r="AM81" s="57" t="s">
        <v>80</v>
      </c>
      <c r="AN81" s="57" t="s">
        <v>52</v>
      </c>
      <c r="AO81" s="57" t="s">
        <v>55</v>
      </c>
      <c r="AP81" s="57" t="s">
        <v>72</v>
      </c>
      <c r="AQ81" s="57" t="s">
        <v>108</v>
      </c>
      <c r="AR81" s="57" t="s">
        <v>74</v>
      </c>
      <c r="AT81" s="57" t="s">
        <v>129</v>
      </c>
      <c r="AU81" s="57" t="s">
        <v>122</v>
      </c>
      <c r="AV81" s="57" t="s">
        <v>106</v>
      </c>
      <c r="AW81" s="57" t="s">
        <v>75</v>
      </c>
      <c r="AX81" s="57" t="s">
        <v>76</v>
      </c>
      <c r="AY81" s="57" t="s">
        <v>77</v>
      </c>
      <c r="AZ81" s="57" t="s">
        <v>135</v>
      </c>
    </row>
    <row r="82" spans="2:52">
      <c r="B82" s="207"/>
      <c r="C82" s="206"/>
      <c r="D82" s="207"/>
      <c r="E82" s="208"/>
      <c r="F82" s="209"/>
      <c r="G82" s="208"/>
      <c r="H82" s="210"/>
      <c r="I82" s="208"/>
      <c r="J82" s="208"/>
      <c r="K82" s="207"/>
      <c r="L82" s="207"/>
      <c r="M82" s="211"/>
      <c r="N82" s="207"/>
      <c r="O82" s="212"/>
      <c r="P82" s="207"/>
      <c r="Q82" s="213"/>
      <c r="R82" s="207"/>
      <c r="S82" s="207"/>
      <c r="T82" s="214"/>
      <c r="U82" s="207"/>
      <c r="V82" s="213"/>
      <c r="W82" s="207"/>
      <c r="X82" s="207"/>
      <c r="Y82" s="214"/>
      <c r="Z82" s="215"/>
      <c r="AA82" s="216"/>
      <c r="AB82" s="215"/>
      <c r="AC82" s="216"/>
      <c r="AD82" s="217"/>
      <c r="AE82" s="215"/>
      <c r="AF82" s="215"/>
      <c r="AG82" s="215"/>
      <c r="AH82" s="215"/>
      <c r="AI82" s="215"/>
    </row>
    <row r="83" spans="2:52">
      <c r="B83" s="207"/>
      <c r="C83" s="209"/>
      <c r="D83" s="207"/>
      <c r="E83" s="208"/>
      <c r="F83" s="209"/>
      <c r="G83" s="208"/>
      <c r="H83" s="210"/>
      <c r="I83" s="208"/>
      <c r="J83" s="208"/>
      <c r="K83" s="207"/>
      <c r="L83" s="207"/>
      <c r="M83" s="211"/>
      <c r="N83" s="207"/>
      <c r="O83" s="212"/>
      <c r="P83" s="207"/>
      <c r="Q83" s="213"/>
      <c r="R83" s="207"/>
      <c r="S83" s="207"/>
      <c r="T83" s="214"/>
      <c r="U83" s="207"/>
      <c r="V83" s="213"/>
      <c r="W83" s="207"/>
      <c r="X83" s="207"/>
      <c r="Y83" s="214"/>
      <c r="Z83" s="215"/>
      <c r="AA83" s="216"/>
      <c r="AB83" s="215"/>
      <c r="AC83" s="216"/>
      <c r="AD83" s="217"/>
      <c r="AE83" s="215"/>
      <c r="AF83" s="215"/>
      <c r="AG83" s="215"/>
      <c r="AH83" s="215"/>
      <c r="AI83" s="215"/>
    </row>
    <row r="84" spans="2:52">
      <c r="B84" s="207"/>
      <c r="C84" s="209"/>
      <c r="D84" s="207"/>
      <c r="E84" s="208"/>
      <c r="F84" s="209"/>
      <c r="G84" s="208"/>
      <c r="H84" s="210"/>
      <c r="I84" s="208"/>
      <c r="J84" s="208"/>
      <c r="K84" s="207"/>
      <c r="L84" s="207"/>
      <c r="M84" s="211"/>
      <c r="N84" s="207"/>
      <c r="O84" s="212"/>
      <c r="P84" s="207"/>
      <c r="Q84" s="213"/>
      <c r="R84" s="207"/>
      <c r="S84" s="207"/>
      <c r="T84" s="214"/>
      <c r="U84" s="207"/>
      <c r="V84" s="213"/>
      <c r="W84" s="207"/>
      <c r="X84" s="207"/>
      <c r="Y84" s="214"/>
      <c r="Z84" s="215"/>
      <c r="AA84" s="216"/>
      <c r="AB84" s="215"/>
      <c r="AC84" s="216"/>
      <c r="AD84" s="217"/>
      <c r="AE84" s="215"/>
      <c r="AF84" s="215"/>
      <c r="AG84" s="215"/>
      <c r="AH84" s="215"/>
      <c r="AI84" s="215"/>
    </row>
    <row r="85" spans="2:52" ht="14.25" thickBot="1">
      <c r="C85" s="205"/>
    </row>
  </sheetData>
  <sheetProtection password="D66E" sheet="1" objects="1" scenarios="1"/>
  <mergeCells count="41">
    <mergeCell ref="C65:C68"/>
    <mergeCell ref="N3:P4"/>
    <mergeCell ref="Q4:U4"/>
    <mergeCell ref="W4:X4"/>
    <mergeCell ref="Z4:AH4"/>
    <mergeCell ref="Y5:Y6"/>
    <mergeCell ref="V5:V6"/>
    <mergeCell ref="V3:AI3"/>
    <mergeCell ref="AI5:AI6"/>
    <mergeCell ref="AG5:AG6"/>
    <mergeCell ref="AH5:AH6"/>
    <mergeCell ref="G6:J6"/>
    <mergeCell ref="C7:C12"/>
    <mergeCell ref="C13:C16"/>
    <mergeCell ref="X5:X6"/>
    <mergeCell ref="Z5:AA5"/>
    <mergeCell ref="AB5:AC5"/>
    <mergeCell ref="AD5:AD6"/>
    <mergeCell ref="AE5:AE6"/>
    <mergeCell ref="AF5:AF6"/>
    <mergeCell ref="N5:N6"/>
    <mergeCell ref="U5:U6"/>
    <mergeCell ref="T5:T6"/>
    <mergeCell ref="Q5:S5"/>
    <mergeCell ref="W5:W6"/>
    <mergeCell ref="C79:C81"/>
    <mergeCell ref="C20:C22"/>
    <mergeCell ref="C23:C25"/>
    <mergeCell ref="C73:C78"/>
    <mergeCell ref="C17:C19"/>
    <mergeCell ref="C26:C28"/>
    <mergeCell ref="C32:C34"/>
    <mergeCell ref="C38:C43"/>
    <mergeCell ref="C44:C47"/>
    <mergeCell ref="C48:C50"/>
    <mergeCell ref="C29:C31"/>
    <mergeCell ref="C35:C37"/>
    <mergeCell ref="C59:C64"/>
    <mergeCell ref="C69:C72"/>
    <mergeCell ref="C51:C52"/>
    <mergeCell ref="C53:C58"/>
  </mergeCells>
  <phoneticPr fontId="17"/>
  <pageMargins left="0.31496062992125984" right="0.31496062992125984" top="0.74803149606299213" bottom="0.35433070866141736" header="0.31496062992125984" footer="0.31496062992125984"/>
  <pageSetup paperSize="8"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入力方法</vt:lpstr>
      <vt:lpstr>構成断面図(書式)</vt:lpstr>
      <vt:lpstr>構成断面図(記入例)</vt:lpstr>
      <vt:lpstr>共同認定一覧</vt:lpstr>
      <vt:lpstr>共同認定一覧!Print_Area</vt:lpstr>
      <vt:lpstr>'構成断面図(記入例)'!Print_Area</vt:lpstr>
      <vt:lpstr>'構成断面図(書式)'!Print_Area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yo_yamashita</dc:creator>
  <cp:lastModifiedBy>r_nakao</cp:lastModifiedBy>
  <cp:lastPrinted>2015-08-03T02:59:47Z</cp:lastPrinted>
  <dcterms:created xsi:type="dcterms:W3CDTF">2012-05-30T02:45:53Z</dcterms:created>
  <dcterms:modified xsi:type="dcterms:W3CDTF">2017-02-23T07:35:24Z</dcterms:modified>
</cp:coreProperties>
</file>